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tabRatio="963" firstSheet="1" activeTab="1"/>
  </bookViews>
  <sheets>
    <sheet name="2020公共测算 (原表)" sheetId="1" state="hidden" r:id="rId1"/>
    <sheet name="封面" sheetId="2" r:id="rId2"/>
    <sheet name="一般公共预算（预算）" sheetId="18" r:id="rId3"/>
    <sheet name="2020公共测算 1.17（不打）" sheetId="3" state="hidden" r:id="rId4"/>
    <sheet name="2020公共测算" sheetId="4" state="hidden" r:id="rId5"/>
    <sheet name="2020基金测算" sheetId="5" state="hidden" r:id="rId6"/>
    <sheet name="2018公共测算 (2)" sheetId="17" state="hidden" r:id="rId7"/>
  </sheets>
  <externalReferences>
    <externalReference r:id="rId10"/>
    <externalReference r:id="rId11"/>
  </externalReferences>
  <definedNames>
    <definedName name="Database" localSheetId="6" hidden="1">'[1]#REF!'!$A$6:$F$68</definedName>
    <definedName name="Database" localSheetId="4" hidden="1">'[1]#REF!'!$A$6:$F$68</definedName>
    <definedName name="Database" localSheetId="0" hidden="1">'[1]#REF!'!$A$6:$F$68</definedName>
    <definedName name="Database" localSheetId="3" hidden="1">'[1]#REF!'!$A$6:$F$68</definedName>
    <definedName name="Database" localSheetId="5" hidden="1">'[1]#REF!'!$A$6:$F$68</definedName>
    <definedName name="Database" localSheetId="1" hidden="1">#REF!</definedName>
    <definedName name="Database" hidden="1">#REF!</definedName>
    <definedName name="_xlnm.Print_Area" localSheetId="1">封面!$A$1:$R$22</definedName>
    <definedName name="_xlnm.Print_Area" hidden="1">#N/A</definedName>
    <definedName name="_xlnm.Print_Titles" hidden="1">#N/A</definedName>
    <definedName name="任务分类">[2]任务!$A$1:$A$10</definedName>
    <definedName name="洋10" localSheetId="1">#REF!</definedName>
    <definedName name="洋10">#REF!</definedName>
    <definedName name="_xlnm.Print_Titles" localSheetId="2">'一般公共预算（预算）'!$1:$5</definedName>
    <definedName name="_xlnm.Print_Area" localSheetId="2">'一般公共预算（预算）'!$A$1:$N$59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<sst xmlns="http://schemas.openxmlformats.org/spreadsheetml/2006/main" count="421" uniqueCount="268">
  <si>
    <t>各项支出情况表</t>
  </si>
  <si>
    <t>报</t>
  </si>
  <si>
    <t>公共财政支出</t>
  </si>
  <si>
    <t>上级专款</t>
  </si>
  <si>
    <t>一般结转</t>
  </si>
  <si>
    <t>基金转公共</t>
  </si>
  <si>
    <t>限定用途一般性转移支付</t>
  </si>
  <si>
    <t>专户</t>
  </si>
  <si>
    <t>全县</t>
  </si>
  <si>
    <t>县本级</t>
  </si>
  <si>
    <t>镇级</t>
  </si>
  <si>
    <t>乡镇公共</t>
  </si>
  <si>
    <t>县本级一般结转</t>
  </si>
  <si>
    <t>乡镇一般结转</t>
  </si>
  <si>
    <t>一、地方财政支出</t>
  </si>
  <si>
    <t>（一）一般公共服务支出</t>
  </si>
  <si>
    <t>（二）外交支出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</si>
  <si>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</si>
  <si>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</si>
  <si>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</si>
  <si>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</si>
  <si>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</si>
  <si>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</si>
  <si>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（九）医疗卫生与计划生育支出</t>
  </si>
  <si>
    <t>（十）节能环保支出</t>
  </si>
  <si>
    <t>（十一）城乡社区支出</t>
  </si>
  <si>
    <t>（十二）农林水支出</t>
  </si>
  <si>
    <t>（十三）交通运输支出</t>
  </si>
  <si>
    <t>（十四）资源勘探信息等支出</t>
  </si>
  <si>
    <t>（十五）商业服务业等支出</t>
  </si>
  <si>
    <t>（十六）金融支出</t>
  </si>
  <si>
    <t>（十七）国土海洋气象等支出</t>
  </si>
  <si>
    <t>（十八）住房保障支出</t>
  </si>
  <si>
    <t>（十九）粮油物资储备支出</t>
  </si>
  <si>
    <t>（二十）灾害防治及应急管理支出</t>
  </si>
  <si>
    <t>（二十一）预备费</t>
  </si>
  <si>
    <t>（二十二）其他支出</t>
  </si>
  <si>
    <t>（二十三）债务付息支出</t>
  </si>
  <si>
    <t>（二十四）债务发行费用支出</t>
  </si>
  <si>
    <t>二、转移性支出</t>
  </si>
  <si>
    <t>(一)上解中央支出</t>
  </si>
  <si>
    <t>1.体制上解支出</t>
  </si>
  <si>
    <t>2.出口退税专项上解支出</t>
  </si>
  <si>
    <t>3.专项上解支出</t>
  </si>
  <si>
    <t>(二)补助市县支出</t>
  </si>
  <si>
    <t>1.体制补助支出</t>
  </si>
  <si>
    <t>2.均衡性转移支付补助支出</t>
  </si>
  <si>
    <t>3.调整工资转移支付补助支出</t>
  </si>
  <si>
    <t>4.农村税费改革补助支出</t>
  </si>
  <si>
    <t>5.其他一般性性转移支付支出</t>
  </si>
  <si>
    <t>6.结算补助支出</t>
  </si>
  <si>
    <t>7.专款补助支出</t>
  </si>
  <si>
    <t>(二)调出资金</t>
  </si>
  <si>
    <t>支  出  总  计</t>
  </si>
  <si>
    <t>限定用途转移支付</t>
  </si>
  <si>
    <t>财力性转移支付</t>
  </si>
  <si>
    <t>2026年定安县一般公共预算调整（草案）表</t>
  </si>
  <si>
    <t>定安县财政局</t>
  </si>
  <si>
    <t>2026年4月</t>
  </si>
  <si>
    <t>2. 债务回收专户调入用于归还中国人民银行专项借款利息</t>
  </si>
  <si>
    <t>2026年定安县地方一般公共预算收支表</t>
  </si>
  <si>
    <t>单位：万元</t>
  </si>
  <si>
    <r>
      <rPr>
        <b/>
        <sz val="11"/>
        <rFont val="宋体"/>
        <charset val="134"/>
      </rPr>
      <t>收</t>
    </r>
    <r>
      <rPr>
        <b/>
        <sz val="11"/>
        <rFont val="Times New Roman"/>
        <charset val="134"/>
      </rPr>
      <t xml:space="preserve">                      </t>
    </r>
    <r>
      <rPr>
        <b/>
        <sz val="11"/>
        <rFont val="宋体"/>
        <charset val="134"/>
      </rPr>
      <t>入</t>
    </r>
  </si>
  <si>
    <r>
      <rPr>
        <b/>
        <sz val="11"/>
        <rFont val="宋体"/>
        <charset val="134"/>
      </rPr>
      <t>支</t>
    </r>
    <r>
      <rPr>
        <b/>
        <sz val="11"/>
        <rFont val="Times New Roman"/>
        <charset val="134"/>
      </rPr>
      <t xml:space="preserve">                       </t>
    </r>
    <r>
      <rPr>
        <b/>
        <sz val="11"/>
        <rFont val="宋体"/>
        <charset val="134"/>
      </rPr>
      <t>出</t>
    </r>
  </si>
  <si>
    <r>
      <rPr>
        <b/>
        <sz val="12"/>
        <rFont val="宋体"/>
        <charset val="134"/>
      </rPr>
      <t>项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</si>
  <si>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年初预算数</t>
    </r>
  </si>
  <si>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调整后预算数</t>
    </r>
  </si>
  <si>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执行数</t>
    </r>
  </si>
  <si>
    <t>年初预算数</t>
  </si>
  <si>
    <t>调整数</t>
  </si>
  <si>
    <t>调整预算数</t>
  </si>
  <si>
    <t>**</t>
  </si>
  <si>
    <r>
      <rPr>
        <b/>
        <sz val="12"/>
        <rFont val="宋体"/>
        <charset val="134"/>
      </rPr>
      <t>一、地方一般公共预算收入</t>
    </r>
  </si>
  <si>
    <r>
      <rPr>
        <b/>
        <sz val="12"/>
        <rFont val="宋体"/>
        <charset val="134"/>
      </rPr>
      <t>一、地方一般公共预算支出</t>
    </r>
  </si>
  <si>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</si>
  <si>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一般公共服务支出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</si>
  <si>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</si>
  <si>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外交支出</t>
    </r>
  </si>
  <si>
    <r>
      <rPr>
        <sz val="12"/>
        <rFont val="Times New Roman"/>
        <charset val="134"/>
      </rPr>
      <t xml:space="preserve">   </t>
    </r>
    <r>
      <rPr>
        <sz val="12"/>
        <rFont val="宋体"/>
        <charset val="134"/>
      </rPr>
      <t>消费税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</si>
  <si>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国防支出</t>
    </r>
  </si>
  <si>
    <r>
      <rPr>
        <sz val="12"/>
        <rFont val="Times New Roman"/>
        <charset val="134"/>
      </rPr>
      <t xml:space="preserve">   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</si>
  <si>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公共安全支出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</si>
  <si>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企业所得税退税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</si>
  <si>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五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教育支出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</si>
  <si>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</si>
  <si>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六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科学技术支出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</si>
  <si>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</si>
  <si>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七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文化旅游体育与传媒支出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</si>
  <si>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</si>
  <si>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八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社会保障和就业支出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</si>
  <si>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</si>
  <si>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九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卫生健康支出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</si>
  <si>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</si>
  <si>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节能环保支出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</si>
  <si>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</si>
  <si>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城乡社区支出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</si>
  <si>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</si>
  <si>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农林水支出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</si>
  <si>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</si>
  <si>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交通运输支出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</si>
  <si>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船舶吨税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</si>
  <si>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资源勘探工业信息等支出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</si>
  <si>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车辆购置税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</si>
  <si>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十五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商业服务业等支出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</si>
  <si>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关税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</si>
  <si>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十六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金融支出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</si>
  <si>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</si>
  <si>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十七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援助其他地区支出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</si>
  <si>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</si>
  <si>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十八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自然资源海洋气象等支出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</si>
  <si>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烟叶税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</si>
  <si>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十九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住房保障支出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</si>
  <si>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</si>
  <si>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粮油物资储备支出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</si>
  <si>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</si>
  <si>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灾害防治及应急管理支出</t>
    </r>
  </si>
  <si>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</si>
  <si>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其他支出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</si>
  <si>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</si>
  <si>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债务付息支出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</si>
  <si>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</si>
  <si>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债务发行费用支出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</si>
  <si>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</si>
  <si>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国有资本经营收入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</si>
  <si>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</si>
  <si>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</si>
  <si>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</si>
  <si>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其他收入</t>
    </r>
  </si>
  <si>
    <t xml:space="preserve"> </t>
  </si>
  <si>
    <r>
      <rPr>
        <b/>
        <sz val="12"/>
        <rFont val="宋体"/>
        <charset val="134"/>
      </rPr>
      <t>二、预备费</t>
    </r>
  </si>
  <si>
    <r>
      <rPr>
        <b/>
        <sz val="12"/>
        <rFont val="宋体"/>
        <charset val="134"/>
      </rPr>
      <t>二、债务收入</t>
    </r>
  </si>
  <si>
    <r>
      <rPr>
        <b/>
        <sz val="12"/>
        <rFont val="宋体"/>
        <charset val="134"/>
      </rPr>
      <t>三、债务还本支出</t>
    </r>
  </si>
  <si>
    <r>
      <rPr>
        <sz val="12"/>
        <rFont val="宋体"/>
        <charset val="134"/>
      </rPr>
      <t>（一）中央债务收入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</si>
  <si>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地方政府一般债券还本支出</t>
    </r>
  </si>
  <si>
    <r>
      <rPr>
        <sz val="12"/>
        <rFont val="宋体"/>
        <charset val="134"/>
      </rPr>
      <t>（二）地方债务收入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</si>
  <si>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地方政府其他一般债务还本支出</t>
    </r>
  </si>
  <si>
    <r>
      <rPr>
        <b/>
        <sz val="12"/>
        <rFont val="宋体"/>
        <charset val="134"/>
      </rPr>
      <t>三、转移性收入</t>
    </r>
  </si>
  <si>
    <r>
      <rPr>
        <b/>
        <sz val="12"/>
        <rFont val="宋体"/>
        <charset val="134"/>
      </rPr>
      <t>四、转移性支出</t>
    </r>
  </si>
  <si>
    <r>
      <rPr>
        <sz val="12"/>
        <rFont val="宋体"/>
        <charset val="134"/>
      </rPr>
      <t>（一）返还性收入</t>
    </r>
  </si>
  <si>
    <r>
      <rPr>
        <sz val="12"/>
        <rFont val="宋体"/>
        <charset val="134"/>
      </rPr>
      <t>（一）返还性支出</t>
    </r>
  </si>
  <si>
    <r>
      <rPr>
        <sz val="12"/>
        <rFont val="宋体"/>
        <charset val="134"/>
      </rPr>
      <t>（二）一般性转移支付收入</t>
    </r>
  </si>
  <si>
    <r>
      <rPr>
        <sz val="12"/>
        <rFont val="宋体"/>
        <charset val="134"/>
      </rPr>
      <t>（二）一般性转移支付</t>
    </r>
  </si>
  <si>
    <r>
      <rPr>
        <sz val="12"/>
        <rFont val="宋体"/>
        <charset val="134"/>
      </rPr>
      <t>（三）专项转移支付收入</t>
    </r>
  </si>
  <si>
    <r>
      <rPr>
        <sz val="12"/>
        <rFont val="宋体"/>
        <charset val="134"/>
      </rPr>
      <t>（三）专项转移支付</t>
    </r>
  </si>
  <si>
    <r>
      <rPr>
        <sz val="12"/>
        <rFont val="宋体"/>
        <charset val="134"/>
      </rPr>
      <t>（四）上解收入</t>
    </r>
  </si>
  <si>
    <r>
      <rPr>
        <sz val="12"/>
        <rFont val="宋体"/>
        <charset val="134"/>
      </rPr>
      <t>（四）上解支出</t>
    </r>
  </si>
  <si>
    <r>
      <rPr>
        <sz val="11"/>
        <rFont val="宋体"/>
        <charset val="134"/>
      </rPr>
      <t>（五）上年结余收入</t>
    </r>
  </si>
  <si>
    <r>
      <rPr>
        <sz val="12"/>
        <rFont val="宋体"/>
        <charset val="134"/>
      </rPr>
      <t>（五）年终结余</t>
    </r>
  </si>
  <si>
    <r>
      <rPr>
        <sz val="12"/>
        <rFont val="宋体"/>
        <charset val="134"/>
      </rPr>
      <t>（六）调入资金</t>
    </r>
  </si>
  <si>
    <r>
      <rPr>
        <sz val="12"/>
        <rFont val="宋体"/>
        <charset val="134"/>
      </rPr>
      <t>（六）调出资金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</si>
  <si>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从政府性基金预算调入</t>
    </r>
  </si>
  <si>
    <r>
      <rPr>
        <sz val="12"/>
        <rFont val="宋体"/>
        <charset val="134"/>
      </rPr>
      <t>（七）债务转贷支出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</si>
  <si>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从国有资本经营预算调入</t>
    </r>
  </si>
  <si>
    <r>
      <rPr>
        <sz val="12"/>
        <rFont val="宋体"/>
        <charset val="134"/>
      </rPr>
      <t>（八）安排预算稳定调节基金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</si>
  <si>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从其他资金调入</t>
    </r>
  </si>
  <si>
    <r>
      <rPr>
        <sz val="12"/>
        <rFont val="宋体"/>
        <charset val="134"/>
      </rPr>
      <t>（九）补充预算周转金</t>
    </r>
  </si>
  <si>
    <r>
      <rPr>
        <sz val="12"/>
        <rFont val="宋体"/>
        <charset val="134"/>
      </rPr>
      <t>（七）债务转贷收入</t>
    </r>
  </si>
  <si>
    <r>
      <rPr>
        <sz val="12"/>
        <rFont val="宋体"/>
        <charset val="134"/>
      </rPr>
      <t>（十）区域间转移性支出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</si>
  <si>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地方政府新增一般债券转贷收入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</si>
  <si>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地方政府再融资一般债券转贷收入</t>
    </r>
  </si>
  <si>
    <t>（八）动用预算稳定调节基金</t>
  </si>
  <si>
    <r>
      <rPr>
        <sz val="12"/>
        <rFont val="宋体"/>
        <charset val="134"/>
      </rPr>
      <t>（九）区域间转移性收入</t>
    </r>
  </si>
  <si>
    <r>
      <rPr>
        <b/>
        <sz val="12"/>
        <rFont val="宋体"/>
        <charset val="134"/>
      </rPr>
      <t>收入总计</t>
    </r>
  </si>
  <si>
    <r>
      <rPr>
        <b/>
        <sz val="12"/>
        <rFont val="宋体"/>
        <charset val="134"/>
      </rPr>
      <t>支出总计</t>
    </r>
  </si>
  <si>
    <t>上级专款减少34416万元</t>
  </si>
  <si>
    <t>表四</t>
  </si>
  <si>
    <r>
      <rPr>
        <b/>
        <sz val="16"/>
        <rFont val="Times New Roman"/>
        <charset val="0"/>
      </rPr>
      <t>2020</t>
    </r>
    <r>
      <rPr>
        <b/>
        <sz val="16"/>
        <rFont val="宋体"/>
        <charset val="134"/>
      </rPr>
      <t>年定安县政府性基金预算测算表</t>
    </r>
  </si>
  <si>
    <t>制表日期：2018.1.16</t>
  </si>
  <si>
    <r>
      <rPr>
        <b/>
        <sz val="10"/>
        <rFont val="宋体"/>
        <charset val="134"/>
      </rPr>
      <t>收</t>
    </r>
    <r>
      <rPr>
        <b/>
        <sz val="10"/>
        <rFont val="Times New Roman"/>
        <charset val="0"/>
      </rPr>
      <t xml:space="preserve">                          </t>
    </r>
    <r>
      <rPr>
        <b/>
        <sz val="10"/>
        <rFont val="宋体"/>
        <charset val="134"/>
      </rPr>
      <t>入</t>
    </r>
  </si>
  <si>
    <t>支         出</t>
  </si>
  <si>
    <r>
      <rPr>
        <b/>
        <sz val="10"/>
        <rFont val="宋体"/>
        <charset val="134"/>
      </rPr>
      <t>项</t>
    </r>
    <r>
      <rPr>
        <b/>
        <sz val="10"/>
        <rFont val="Times New Roman"/>
        <charset val="0"/>
      </rPr>
      <t xml:space="preserve">          </t>
    </r>
    <r>
      <rPr>
        <b/>
        <sz val="10"/>
        <rFont val="宋体"/>
        <charset val="134"/>
      </rPr>
      <t>目</t>
    </r>
  </si>
  <si>
    <t>当年</t>
  </si>
  <si>
    <t>结余</t>
  </si>
  <si>
    <t>补助</t>
  </si>
  <si>
    <r>
      <rPr>
        <b/>
        <sz val="10"/>
        <rFont val="Times New Roman"/>
        <charset val="0"/>
      </rPr>
      <t>2018</t>
    </r>
    <r>
      <rPr>
        <b/>
        <sz val="10"/>
        <rFont val="宋体"/>
        <charset val="134"/>
      </rPr>
      <t>年预算数</t>
    </r>
  </si>
  <si>
    <t>本级安排</t>
  </si>
  <si>
    <t>2020年预测专款</t>
  </si>
  <si>
    <t>结转</t>
  </si>
  <si>
    <r>
      <rPr>
        <b/>
        <sz val="10"/>
        <rFont val="Times New Roman"/>
        <charset val="0"/>
      </rPr>
      <t>2020</t>
    </r>
    <r>
      <rPr>
        <b/>
        <sz val="10"/>
        <rFont val="宋体"/>
        <charset val="134"/>
      </rPr>
      <t>年预算数</t>
    </r>
  </si>
  <si>
    <t>县本级结转</t>
  </si>
  <si>
    <t>乡镇结转</t>
  </si>
  <si>
    <t>合计</t>
  </si>
  <si>
    <t>一、地方教育附加收入</t>
  </si>
  <si>
    <t>（一）文化体育与传媒支出</t>
  </si>
  <si>
    <t>二、文化事业建设费</t>
  </si>
  <si>
    <t>国家电影事业发展专项资金安排的支出</t>
  </si>
  <si>
    <t>旅游发展基金支出</t>
  </si>
  <si>
    <t>二、残疾人就业保障金收入</t>
  </si>
  <si>
    <t>（二）社会保障和就业支出</t>
  </si>
  <si>
    <t>城市公用事业附加</t>
  </si>
  <si>
    <t>大中型水库移民后期扶持基金支出20822</t>
  </si>
  <si>
    <t>三、政府住房基金收入</t>
  </si>
  <si>
    <t>小型水库移民扶助基金安排的支出20823</t>
  </si>
  <si>
    <t>四、国有土地使用权出让金收入</t>
  </si>
  <si>
    <t>（三）城乡社区支出</t>
  </si>
  <si>
    <t>五、国有土地收益基金收入</t>
  </si>
  <si>
    <t>政府住房基金及对应专项债务收入安排的支出</t>
  </si>
  <si>
    <t>六、农业土地开发基金收入</t>
  </si>
  <si>
    <t>国有土地使用权出让收入及对应专项债务收入安排的支出</t>
  </si>
  <si>
    <t>七、城市基础设施配套费收入</t>
  </si>
  <si>
    <t>国有土地收益基金及对应专项债务收入安排的支出</t>
  </si>
  <si>
    <t>八、育林基金收入</t>
  </si>
  <si>
    <t>农业土地开发资金及对应专项债务收入安排的支出</t>
  </si>
  <si>
    <t>九、地方水利建设基金收入</t>
  </si>
  <si>
    <t>城市公用事业附加及对应专项债务收入安排的支出</t>
  </si>
  <si>
    <t>新增建设用地土地有偿使用费</t>
  </si>
  <si>
    <t>新增建设用地有偿使用费及对应专项债务收入安排的支出</t>
  </si>
  <si>
    <t>森林植被恢复费</t>
  </si>
  <si>
    <t>城市基础设施配套费及对应专项债务收入安排的支出</t>
  </si>
  <si>
    <t>大中型水库库区基金</t>
  </si>
  <si>
    <t xml:space="preserve">  污水处理费及对应专项债务收入安排的支出</t>
  </si>
  <si>
    <t>国家重大水利工程建设基金</t>
  </si>
  <si>
    <t>（四）农林水事务</t>
  </si>
  <si>
    <t>海南省高等级公路车辆通行附加费</t>
  </si>
  <si>
    <t>新菜地开发建设基金及对应专项债务收入安排的支出</t>
  </si>
  <si>
    <t>彩票公益金</t>
  </si>
  <si>
    <t>大中型水库库区基金及对应专项债务收入安排的支出</t>
  </si>
  <si>
    <t>国家重大水利工程建设基金及对应专项债务收入安排的支出</t>
  </si>
  <si>
    <t>水土保持补偿费安排的支出</t>
  </si>
  <si>
    <t>（五）交通运输</t>
  </si>
  <si>
    <t xml:space="preserve">    铁路运输</t>
  </si>
  <si>
    <t>海南省高等级公路车辆通行附加费及对应专项债务收入安排的支出</t>
  </si>
  <si>
    <t>港口建设费及对应专项债务收入安排的支出</t>
  </si>
  <si>
    <t>（六）其他支出</t>
  </si>
  <si>
    <t>其他政府性基金及对应专项债务收入安排的支出</t>
  </si>
  <si>
    <t>地方政府性基金预算收入合计</t>
  </si>
  <si>
    <t>彩票发行销售机构业务费安排的支出</t>
  </si>
  <si>
    <t xml:space="preserve">  彩票公益金安排的支出</t>
  </si>
  <si>
    <t>更新名字为彩票公益金安排的支出</t>
  </si>
  <si>
    <t xml:space="preserve">  烟草企业上缴专项收入安排的支出</t>
  </si>
  <si>
    <t>（七）地方政府专项债务付息支出</t>
  </si>
  <si>
    <t>国有土地使用权出让金债务付息支出</t>
  </si>
  <si>
    <t>其他政府性基金债务付息支出</t>
  </si>
  <si>
    <t>（八） 国有土地使用权出让金债务发行费用支出</t>
  </si>
  <si>
    <t>转移性收入</t>
  </si>
  <si>
    <t>地方政府性基金预算支出合计</t>
  </si>
  <si>
    <t xml:space="preserve">      政府性基金补助收入</t>
  </si>
  <si>
    <t>转移性支出</t>
  </si>
  <si>
    <t xml:space="preserve">      上年结余结转收入</t>
  </si>
  <si>
    <t xml:space="preserve">      政府性基金上解支出</t>
  </si>
  <si>
    <t xml:space="preserve">      调入资金</t>
  </si>
  <si>
    <t xml:space="preserve">      调出资金</t>
  </si>
  <si>
    <t xml:space="preserve">      年终结余</t>
  </si>
  <si>
    <t>收入总计</t>
  </si>
  <si>
    <t>支出总计</t>
  </si>
  <si>
    <t>一、一般公共服务</t>
  </si>
  <si>
    <t>二、外交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</si>
  <si>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</si>
  <si>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</si>
  <si>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</si>
  <si>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</si>
  <si>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</si>
  <si>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</si>
  <si>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十、医疗卫生</t>
  </si>
  <si>
    <t>十一、节能环保</t>
  </si>
  <si>
    <t>十二、城乡社区事务</t>
  </si>
  <si>
    <t>十三、农林水事务</t>
  </si>
  <si>
    <t>十四、交通运输</t>
  </si>
  <si>
    <t>十五、资源勘探电力信息等事务</t>
  </si>
  <si>
    <t>十六、商业服务业等事务</t>
  </si>
  <si>
    <t>十七、金融监管等事务支出</t>
  </si>
  <si>
    <t>十八、国土海洋气象等事务</t>
  </si>
  <si>
    <t>十九、住房保障支出</t>
  </si>
  <si>
    <t>二十、粮油物资储备管理事务</t>
  </si>
  <si>
    <t>二一、预备费</t>
  </si>
  <si>
    <t>二二、其他支出</t>
  </si>
  <si>
    <t>二三、债务付息支出</t>
  </si>
  <si>
    <t>二四、债务发行费用支出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</si>
</sst>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_(&quot;$&quot;* #,##0.00_);_(&quot;$&quot;* \(#,##0.00\);_(&quot;$&quot;* &quot;-&quot;??_);_(@_)"/>
    <numFmt numFmtId="178" formatCode="0.000000"/>
    <numFmt numFmtId="179" formatCode="_(&quot;$&quot;* #,##0_);_(&quot;$&quot;* \(#,##0\);_(&quot;$&quot;* &quot;-&quot;_);_(@_)"/>
    <numFmt numFmtId="180" formatCode="0.00000000"/>
    <numFmt numFmtId="181" formatCode="0_ "/>
    <numFmt numFmtId="182" formatCode="0_);[Red]\(0\)"/>
    <numFmt numFmtId="183" formatCode="0.0%"/>
    <numFmt numFmtId="184" formatCode="#,##0_ "/>
    <numFmt numFmtId="185" formatCode="#,##0.0"/>
    <numFmt numFmtId="186" formatCode="#,##0_);[Red]\(#,##0\)"/>
    <numFmt numFmtId="187" formatCode="0.00_ "/>
    <numFmt numFmtId="188" formatCode="#,##0.0_ "/>
    <numFmt numFmtId="189" formatCode="#,##0.0000000000_ "/>
  </numFmts>
  <fonts count="71">
    <font>
      <sz val="9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新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b/>
      <sz val="16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10"/>
      <name val="黑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6"/>
      <name val="宋体"/>
      <charset val="134"/>
    </font>
    <font>
      <sz val="16"/>
      <name val="黑体"/>
      <charset val="134"/>
    </font>
    <font>
      <sz val="36"/>
      <name val="方正小标宋简体"/>
      <charset val="134"/>
    </font>
    <font>
      <sz val="36"/>
      <name val="黑体"/>
      <charset val="134"/>
    </font>
    <font>
      <sz val="24"/>
      <name val="方正小标宋简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8"/>
      <color indexed="56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8"/>
      <name val="宋体"/>
      <charset val="134"/>
    </font>
    <font>
      <sz val="11"/>
      <color indexed="8"/>
      <name val="Tahoma"/>
      <charset val="134"/>
    </font>
    <font>
      <sz val="11"/>
      <color indexed="17"/>
      <name val="Tahoma"/>
      <charset val="134"/>
    </font>
    <font>
      <sz val="12"/>
      <name val="Times New Roman"/>
      <charset val="0"/>
    </font>
    <font>
      <sz val="11"/>
      <color indexed="60"/>
      <name val="宋体"/>
      <charset val="134"/>
    </font>
    <font>
      <sz val="11"/>
      <name val="蹈框"/>
      <charset val="134"/>
    </font>
    <font>
      <sz val="12"/>
      <color indexed="8"/>
      <name val="宋体"/>
      <charset val="134"/>
    </font>
    <font>
      <sz val="10"/>
      <name val="Times New Roman"/>
      <charset val="0"/>
    </font>
    <font>
      <sz val="7"/>
      <name val="Small Fonts"/>
      <charset val="0"/>
    </font>
    <font>
      <sz val="8"/>
      <name val="Arial"/>
      <charset val="0"/>
    </font>
    <font>
      <i/>
      <sz val="11"/>
      <color indexed="23"/>
      <name val="宋体"/>
      <charset val="134"/>
    </font>
    <font>
      <b/>
      <sz val="10"/>
      <name val="MS Sans Serif"/>
      <charset val="0"/>
    </font>
    <font>
      <sz val="12"/>
      <name val="바탕체"/>
      <charset val="134"/>
    </font>
    <font>
      <sz val="10"/>
      <name val="Helv"/>
      <charset val="134"/>
    </font>
    <font>
      <b/>
      <i/>
      <sz val="16"/>
      <name val="Helv"/>
      <charset val="134"/>
    </font>
    <font>
      <sz val="11"/>
      <color indexed="16"/>
      <name val="宋体"/>
      <charset val="134"/>
    </font>
    <font>
      <sz val="11"/>
      <color indexed="20"/>
      <name val="Tahoma"/>
      <charset val="134"/>
    </font>
    <font>
      <b/>
      <sz val="16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0" fillId="10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15" applyNumberFormat="0" applyAlignment="0" applyProtection="0">
      <alignment vertical="center"/>
    </xf>
    <xf numFmtId="0" fontId="43" fillId="11" borderId="16" applyNumberFormat="0" applyAlignment="0" applyProtection="0">
      <alignment vertical="center"/>
    </xf>
    <xf numFmtId="0" fontId="44" fillId="11" borderId="15" applyNumberFormat="0" applyAlignment="0" applyProtection="0">
      <alignment vertical="center"/>
    </xf>
    <xf numFmtId="0" fontId="45" fillId="12" borderId="17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13" borderId="0" applyNumberFormat="0" applyBorder="0" applyAlignment="0" applyProtection="0"/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0" fontId="1" fillId="0" borderId="0">
      <alignment vertical="center" wrapText="1"/>
    </xf>
    <xf numFmtId="0" fontId="0" fillId="0" borderId="0"/>
    <xf numFmtId="0" fontId="53" fillId="4" borderId="0" applyNumberFormat="0" applyBorder="0" applyAlignment="0" applyProtection="0">
      <alignment vertical="center"/>
    </xf>
    <xf numFmtId="0" fontId="1" fillId="0" borderId="0"/>
    <xf numFmtId="0" fontId="52" fillId="0" borderId="0">
      <alignment vertical="center"/>
    </xf>
    <xf numFmtId="0" fontId="22" fillId="0" borderId="0">
      <alignment vertical="center"/>
    </xf>
    <xf numFmtId="176" fontId="1" fillId="0" borderId="0" applyFont="0" applyFill="0" applyBorder="0" applyAlignment="0" applyProtection="0"/>
    <xf numFmtId="0" fontId="48" fillId="4" borderId="0"/>
    <xf numFmtId="0" fontId="54" fillId="0" borderId="0">
      <alignment vertical="center"/>
    </xf>
    <xf numFmtId="0" fontId="55" fillId="4" borderId="0" applyNumberFormat="0" applyBorder="0" applyAlignment="0" applyProtection="0">
      <alignment vertical="center"/>
    </xf>
    <xf numFmtId="0" fontId="56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/>
    <xf numFmtId="0" fontId="1" fillId="0" borderId="0">
      <alignment vertical="center" wrapText="1"/>
    </xf>
    <xf numFmtId="0" fontId="58" fillId="0" borderId="0"/>
    <xf numFmtId="0" fontId="59" fillId="0" borderId="0" applyProtection="0">
      <alignment vertical="center"/>
    </xf>
    <xf numFmtId="0" fontId="49" fillId="3" borderId="0">
      <alignment vertical="center"/>
    </xf>
    <xf numFmtId="10" fontId="1" fillId="0" borderId="0" applyFont="0" applyFill="0" applyBorder="0" applyAlignment="0" applyProtection="0"/>
    <xf numFmtId="0" fontId="60" fillId="0" borderId="0"/>
    <xf numFmtId="37" fontId="61" fillId="0" borderId="0"/>
    <xf numFmtId="0" fontId="62" fillId="7" borderId="2" applyNumberFormat="0" applyBorder="0" applyAlignment="0" applyProtection="0"/>
    <xf numFmtId="0" fontId="22" fillId="0" borderId="0"/>
    <xf numFmtId="177" fontId="1" fillId="0" borderId="0" applyFont="0" applyFill="0" applyBorder="0" applyAlignment="0" applyProtection="0"/>
    <xf numFmtId="0" fontId="0" fillId="0" borderId="0"/>
    <xf numFmtId="38" fontId="1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62" fillId="11" borderId="0" applyNumberFormat="0" applyBorder="0" applyAlignment="0" applyProtection="0"/>
    <xf numFmtId="40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56" fillId="0" borderId="0"/>
    <xf numFmtId="0" fontId="65" fillId="0" borderId="0"/>
    <xf numFmtId="0" fontId="1" fillId="0" borderId="0">
      <alignment vertical="center" wrapText="1"/>
    </xf>
    <xf numFmtId="0" fontId="1" fillId="0" borderId="0">
      <alignment vertical="center"/>
    </xf>
    <xf numFmtId="0" fontId="66" fillId="0" borderId="0"/>
    <xf numFmtId="0" fontId="67" fillId="0" borderId="0"/>
    <xf numFmtId="0" fontId="1" fillId="0" borderId="0"/>
    <xf numFmtId="0" fontId="0" fillId="0" borderId="0" applyFont="0" applyFill="0" applyBorder="0" applyAlignment="0" applyProtection="0"/>
    <xf numFmtId="0" fontId="68" fillId="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49" fillId="3" borderId="0"/>
    <xf numFmtId="0" fontId="48" fillId="4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43" fontId="1" fillId="0" borderId="0" applyFont="0" applyFill="0" applyBorder="0" applyAlignment="0" applyProtection="0"/>
    <xf numFmtId="0" fontId="69" fillId="3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/>
  </cellStyleXfs>
  <cellXfs count="275">
    <xf numFmtId="0" fontId="0" fillId="0" borderId="0" xfId="0"/>
    <xf numFmtId="0" fontId="1" fillId="0" borderId="0" xfId="97">
      <alignment vertical="center"/>
    </xf>
    <xf numFmtId="181" fontId="1" fillId="2" borderId="0" xfId="97" applyNumberFormat="1" applyFill="1">
      <alignment vertical="center"/>
    </xf>
    <xf numFmtId="181" fontId="1" fillId="0" borderId="0" xfId="97" applyNumberFormat="1" applyFill="1">
      <alignment vertical="center"/>
    </xf>
    <xf numFmtId="0" fontId="1" fillId="0" borderId="0" xfId="97" applyFill="1" applyAlignment="1">
      <alignment horizontal="center" vertical="center"/>
    </xf>
    <xf numFmtId="0" fontId="1" fillId="0" borderId="0" xfId="97" applyFill="1">
      <alignment vertical="center"/>
    </xf>
    <xf numFmtId="0" fontId="1" fillId="2" borderId="0" xfId="97" applyFill="1">
      <alignment vertical="center"/>
    </xf>
    <xf numFmtId="0" fontId="1" fillId="0" borderId="0" xfId="97" applyAlignment="1">
      <alignment horizontal="center" vertical="center"/>
    </xf>
    <xf numFmtId="182" fontId="1" fillId="2" borderId="0" xfId="97" applyNumberFormat="1" applyFill="1">
      <alignment vertical="center"/>
    </xf>
    <xf numFmtId="0" fontId="2" fillId="0" borderId="1" xfId="97" applyFont="1" applyBorder="1" applyAlignment="1">
      <alignment horizontal="center" vertical="center"/>
    </xf>
    <xf numFmtId="181" fontId="2" fillId="2" borderId="1" xfId="97" applyNumberFormat="1" applyFont="1" applyFill="1" applyBorder="1" applyAlignment="1">
      <alignment horizontal="center" vertical="center"/>
    </xf>
    <xf numFmtId="181" fontId="2" fillId="0" borderId="1" xfId="97" applyNumberFormat="1" applyFont="1" applyFill="1" applyBorder="1" applyAlignment="1">
      <alignment horizontal="center" vertical="center"/>
    </xf>
    <xf numFmtId="0" fontId="2" fillId="0" borderId="1" xfId="97" applyFont="1" applyFill="1" applyBorder="1" applyAlignment="1">
      <alignment horizontal="center" vertical="center"/>
    </xf>
    <xf numFmtId="183" fontId="3" fillId="0" borderId="2" xfId="97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97" applyFill="1" applyBorder="1" applyAlignment="1">
      <alignment horizontal="center" vertical="center"/>
    </xf>
    <xf numFmtId="181" fontId="1" fillId="0" borderId="3" xfId="97" applyNumberFormat="1" applyFill="1" applyBorder="1" applyAlignment="1">
      <alignment horizontal="center" vertical="center"/>
    </xf>
    <xf numFmtId="0" fontId="1" fillId="0" borderId="3" xfId="97" applyFill="1" applyBorder="1" applyAlignment="1">
      <alignment horizontal="center" vertical="center"/>
    </xf>
    <xf numFmtId="0" fontId="1" fillId="0" borderId="3" xfId="97" applyFont="1" applyFill="1" applyBorder="1" applyAlignment="1">
      <alignment horizontal="center" vertical="center" wrapText="1"/>
    </xf>
    <xf numFmtId="0" fontId="1" fillId="0" borderId="3" xfId="97" applyFont="1" applyFill="1" applyBorder="1" applyAlignment="1">
      <alignment horizontal="center" vertical="center"/>
    </xf>
    <xf numFmtId="181" fontId="1" fillId="0" borderId="4" xfId="97" applyNumberFormat="1" applyFill="1" applyBorder="1" applyAlignment="1">
      <alignment horizontal="center" vertical="center"/>
    </xf>
    <xf numFmtId="0" fontId="1" fillId="0" borderId="4" xfId="97" applyFill="1" applyBorder="1" applyAlignment="1">
      <alignment horizontal="center" vertical="center"/>
    </xf>
    <xf numFmtId="0" fontId="1" fillId="0" borderId="4" xfId="97" applyFill="1" applyBorder="1" applyAlignment="1">
      <alignment horizontal="center" vertical="center" wrapText="1"/>
    </xf>
    <xf numFmtId="184" fontId="4" fillId="0" borderId="2" xfId="91" applyNumberFormat="1" applyFont="1" applyFill="1" applyBorder="1" applyAlignment="1" applyProtection="1">
      <alignment horizontal="center" vertical="center"/>
      <protection locked="0"/>
    </xf>
    <xf numFmtId="185" fontId="5" fillId="3" borderId="3" xfId="97" applyNumberFormat="1" applyFont="1" applyFill="1" applyBorder="1" applyAlignment="1" applyProtection="1">
      <alignment horizontal="right" vertical="center"/>
    </xf>
    <xf numFmtId="185" fontId="5" fillId="0" borderId="3" xfId="97" applyNumberFormat="1" applyFont="1" applyFill="1" applyBorder="1" applyAlignment="1" applyProtection="1">
      <alignment horizontal="right" vertical="center"/>
    </xf>
    <xf numFmtId="185" fontId="5" fillId="0" borderId="3" xfId="97" applyNumberFormat="1" applyFont="1" applyFill="1" applyBorder="1" applyAlignment="1" applyProtection="1">
      <alignment horizontal="center" vertical="center"/>
    </xf>
    <xf numFmtId="185" fontId="5" fillId="2" borderId="3" xfId="97" applyNumberFormat="1" applyFont="1" applyFill="1" applyBorder="1" applyAlignment="1" applyProtection="1">
      <alignment horizontal="right" vertical="center"/>
    </xf>
    <xf numFmtId="0" fontId="5" fillId="0" borderId="5" xfId="97" applyFont="1" applyFill="1" applyBorder="1" applyProtection="1">
      <alignment vertical="center"/>
      <protection locked="0"/>
    </xf>
    <xf numFmtId="181" fontId="5" fillId="2" borderId="3" xfId="97" applyNumberFormat="1" applyFont="1" applyFill="1" applyBorder="1" applyAlignment="1" applyProtection="1">
      <alignment horizontal="right" vertical="center"/>
    </xf>
    <xf numFmtId="181" fontId="5" fillId="0" borderId="3" xfId="97" applyNumberFormat="1" applyFont="1" applyFill="1" applyBorder="1" applyAlignment="1" applyProtection="1">
      <alignment horizontal="right" vertical="center"/>
    </xf>
    <xf numFmtId="181" fontId="5" fillId="0" borderId="3" xfId="97" applyNumberFormat="1" applyFont="1" applyFill="1" applyBorder="1" applyAlignment="1" applyProtection="1">
      <alignment horizontal="center" vertical="center"/>
    </xf>
    <xf numFmtId="181" fontId="6" fillId="0" borderId="3" xfId="97" applyNumberFormat="1" applyFont="1" applyFill="1" applyBorder="1" applyAlignment="1" applyProtection="1">
      <alignment horizontal="right" vertical="center"/>
    </xf>
    <xf numFmtId="181" fontId="6" fillId="2" borderId="3" xfId="97" applyNumberFormat="1" applyFont="1" applyFill="1" applyBorder="1" applyAlignment="1" applyProtection="1">
      <alignment horizontal="right" vertical="center"/>
    </xf>
    <xf numFmtId="181" fontId="5" fillId="3" borderId="3" xfId="97" applyNumberFormat="1" applyFont="1" applyFill="1" applyBorder="1" applyAlignment="1" applyProtection="1">
      <alignment horizontal="right" vertical="center"/>
    </xf>
    <xf numFmtId="0" fontId="1" fillId="0" borderId="3" xfId="97" applyFill="1" applyBorder="1">
      <alignment vertical="center"/>
    </xf>
    <xf numFmtId="184" fontId="5" fillId="0" borderId="2" xfId="91" applyNumberFormat="1" applyFont="1" applyFill="1" applyBorder="1" applyAlignment="1" applyProtection="1">
      <protection locked="0"/>
    </xf>
    <xf numFmtId="181" fontId="1" fillId="2" borderId="2" xfId="97" applyNumberFormat="1" applyFill="1" applyBorder="1">
      <alignment vertical="center"/>
    </xf>
    <xf numFmtId="1" fontId="4" fillId="0" borderId="2" xfId="97" applyNumberFormat="1" applyFont="1" applyFill="1" applyBorder="1" applyAlignment="1" applyProtection="1">
      <alignment horizontal="center" vertical="center"/>
      <protection locked="0"/>
    </xf>
    <xf numFmtId="181" fontId="1" fillId="0" borderId="2" xfId="97" applyNumberFormat="1" applyFill="1" applyBorder="1">
      <alignment vertical="center"/>
    </xf>
    <xf numFmtId="181" fontId="1" fillId="0" borderId="2" xfId="97" applyNumberFormat="1" applyFill="1" applyBorder="1" applyAlignment="1">
      <alignment horizontal="center" vertical="center"/>
    </xf>
    <xf numFmtId="1" fontId="5" fillId="0" borderId="2" xfId="97" applyNumberFormat="1" applyFont="1" applyFill="1" applyBorder="1" applyAlignment="1" applyProtection="1">
      <alignment horizontal="left" vertical="center"/>
      <protection locked="0"/>
    </xf>
    <xf numFmtId="0" fontId="5" fillId="0" borderId="2" xfId="97" applyNumberFormat="1" applyFont="1" applyFill="1" applyBorder="1" applyAlignment="1" applyProtection="1">
      <alignment horizontal="left" vertical="center" indent="1"/>
      <protection locked="0"/>
    </xf>
    <xf numFmtId="181" fontId="7" fillId="2" borderId="2" xfId="97" applyNumberFormat="1" applyFont="1" applyFill="1" applyBorder="1">
      <alignment vertical="center"/>
    </xf>
    <xf numFmtId="184" fontId="5" fillId="0" borderId="2" xfId="91" applyNumberFormat="1" applyFont="1" applyFill="1" applyBorder="1" applyAlignment="1" applyProtection="1">
      <alignment horizontal="left" vertical="center" indent="1"/>
      <protection locked="0"/>
    </xf>
    <xf numFmtId="181" fontId="1" fillId="2" borderId="3" xfId="97" applyNumberFormat="1" applyFill="1" applyBorder="1">
      <alignment vertical="center"/>
    </xf>
    <xf numFmtId="181" fontId="1" fillId="0" borderId="3" xfId="97" applyNumberFormat="1" applyFill="1" applyBorder="1">
      <alignment vertical="center"/>
    </xf>
    <xf numFmtId="181" fontId="5" fillId="2" borderId="2" xfId="97" applyNumberFormat="1" applyFont="1" applyFill="1" applyBorder="1" applyAlignment="1" applyProtection="1">
      <alignment horizontal="right" vertical="center"/>
    </xf>
    <xf numFmtId="181" fontId="5" fillId="0" borderId="2" xfId="97" applyNumberFormat="1" applyFont="1" applyFill="1" applyBorder="1" applyAlignment="1" applyProtection="1">
      <alignment horizontal="right" vertical="center"/>
    </xf>
    <xf numFmtId="185" fontId="5" fillId="0" borderId="2" xfId="97" applyNumberFormat="1" applyFont="1" applyFill="1" applyBorder="1" applyAlignment="1" applyProtection="1">
      <alignment horizontal="right" vertical="center"/>
    </xf>
    <xf numFmtId="185" fontId="5" fillId="0" borderId="2" xfId="97" applyNumberFormat="1" applyFont="1" applyFill="1" applyBorder="1" applyAlignment="1" applyProtection="1">
      <alignment horizontal="center" vertical="center"/>
    </xf>
    <xf numFmtId="185" fontId="5" fillId="2" borderId="2" xfId="97" applyNumberFormat="1" applyFont="1" applyFill="1" applyBorder="1" applyAlignment="1" applyProtection="1">
      <alignment horizontal="right" vertical="center"/>
    </xf>
    <xf numFmtId="0" fontId="2" fillId="2" borderId="1" xfId="97" applyFont="1" applyFill="1" applyBorder="1" applyAlignment="1">
      <alignment horizontal="center" vertical="center"/>
    </xf>
    <xf numFmtId="0" fontId="2" fillId="0" borderId="0" xfId="97" applyFont="1" applyBorder="1" applyAlignment="1">
      <alignment horizontal="center" vertical="center"/>
    </xf>
    <xf numFmtId="0" fontId="1" fillId="0" borderId="2" xfId="97" applyBorder="1" applyAlignment="1">
      <alignment horizontal="center" vertical="center"/>
    </xf>
    <xf numFmtId="0" fontId="1" fillId="0" borderId="2" xfId="97" applyFont="1" applyBorder="1" applyAlignment="1">
      <alignment horizontal="center" vertical="center"/>
    </xf>
    <xf numFmtId="182" fontId="1" fillId="2" borderId="3" xfId="97" applyNumberFormat="1" applyFont="1" applyFill="1" applyBorder="1" applyAlignment="1">
      <alignment horizontal="center" vertical="center" wrapText="1"/>
    </xf>
    <xf numFmtId="0" fontId="1" fillId="2" borderId="3" xfId="97" applyFont="1" applyFill="1" applyBorder="1" applyAlignment="1">
      <alignment horizontal="center" vertical="center" wrapText="1"/>
    </xf>
    <xf numFmtId="182" fontId="1" fillId="2" borderId="4" xfId="97" applyNumberFormat="1" applyFill="1" applyBorder="1" applyAlignment="1">
      <alignment horizontal="center" vertical="center" wrapText="1"/>
    </xf>
    <xf numFmtId="0" fontId="1" fillId="2" borderId="4" xfId="97" applyFill="1" applyBorder="1" applyAlignment="1">
      <alignment horizontal="center" vertical="center" wrapText="1"/>
    </xf>
    <xf numFmtId="185" fontId="5" fillId="0" borderId="2" xfId="97" applyNumberFormat="1" applyFont="1" applyFill="1" applyBorder="1">
      <alignment vertical="center"/>
    </xf>
    <xf numFmtId="184" fontId="5" fillId="0" borderId="3" xfId="97" applyNumberFormat="1" applyFont="1" applyFill="1" applyBorder="1" applyAlignment="1" applyProtection="1">
      <alignment horizontal="center" vertical="center"/>
    </xf>
    <xf numFmtId="182" fontId="1" fillId="2" borderId="2" xfId="97" applyNumberFormat="1" applyFill="1" applyBorder="1">
      <alignment vertical="center"/>
    </xf>
    <xf numFmtId="0" fontId="1" fillId="2" borderId="2" xfId="97" applyFill="1" applyBorder="1">
      <alignment vertical="center"/>
    </xf>
    <xf numFmtId="184" fontId="5" fillId="0" borderId="2" xfId="97" applyNumberFormat="1" applyFont="1" applyFill="1" applyBorder="1" applyAlignment="1" applyProtection="1">
      <alignment horizontal="center" vertical="center"/>
      <protection locked="0"/>
    </xf>
    <xf numFmtId="185" fontId="1" fillId="0" borderId="2" xfId="97" applyNumberFormat="1" applyBorder="1">
      <alignment vertical="center"/>
    </xf>
    <xf numFmtId="0" fontId="1" fillId="0" borderId="2" xfId="97" applyFill="1" applyBorder="1" applyAlignment="1">
      <alignment horizontal="center" vertical="center"/>
    </xf>
    <xf numFmtId="0" fontId="1" fillId="0" borderId="3" xfId="97" applyBorder="1" applyAlignment="1">
      <alignment horizontal="center" vertical="center"/>
    </xf>
    <xf numFmtId="0" fontId="5" fillId="0" borderId="0" xfId="97" applyFont="1" applyProtection="1">
      <alignment vertical="center"/>
      <protection locked="0"/>
    </xf>
    <xf numFmtId="0" fontId="6" fillId="0" borderId="0" xfId="97" applyFont="1" applyProtection="1">
      <alignment vertical="center"/>
      <protection locked="0"/>
    </xf>
    <xf numFmtId="0" fontId="1" fillId="0" borderId="0" xfId="97" applyProtection="1">
      <alignment vertical="center"/>
      <protection locked="0"/>
    </xf>
    <xf numFmtId="0" fontId="1" fillId="2" borderId="0" xfId="97" applyFill="1" applyProtection="1">
      <alignment vertical="center"/>
      <protection locked="0"/>
    </xf>
    <xf numFmtId="0" fontId="1" fillId="4" borderId="0" xfId="97" applyFill="1" applyProtection="1">
      <alignment vertical="center"/>
      <protection locked="0"/>
    </xf>
    <xf numFmtId="0" fontId="1" fillId="5" borderId="0" xfId="97" applyFill="1" applyProtection="1">
      <alignment vertical="center"/>
      <protection locked="0"/>
    </xf>
    <xf numFmtId="0" fontId="1" fillId="6" borderId="0" xfId="97" applyFill="1" applyProtection="1">
      <alignment vertical="center"/>
      <protection locked="0"/>
    </xf>
    <xf numFmtId="0" fontId="8" fillId="0" borderId="0" xfId="97" applyFont="1" applyProtection="1">
      <alignment vertical="center"/>
      <protection locked="0"/>
    </xf>
    <xf numFmtId="0" fontId="9" fillId="0" borderId="0" xfId="97" applyFont="1" applyAlignment="1" applyProtection="1">
      <alignment horizontal="center"/>
      <protection locked="0"/>
    </xf>
    <xf numFmtId="0" fontId="9" fillId="2" borderId="0" xfId="97" applyFont="1" applyFill="1" applyAlignment="1" applyProtection="1">
      <alignment horizontal="center"/>
      <protection locked="0"/>
    </xf>
    <xf numFmtId="184" fontId="5" fillId="0" borderId="0" xfId="97" applyNumberFormat="1" applyFont="1" applyBorder="1" applyAlignment="1" applyProtection="1">
      <alignment horizontal="left"/>
      <protection locked="0"/>
    </xf>
    <xf numFmtId="0" fontId="10" fillId="0" borderId="0" xfId="97" applyFont="1" applyProtection="1">
      <alignment vertical="center"/>
      <protection locked="0"/>
    </xf>
    <xf numFmtId="0" fontId="10" fillId="2" borderId="0" xfId="97" applyFont="1" applyFill="1" applyProtection="1">
      <alignment vertical="center"/>
      <protection locked="0"/>
    </xf>
    <xf numFmtId="0" fontId="11" fillId="0" borderId="2" xfId="97" applyFont="1" applyBorder="1" applyAlignment="1" applyProtection="1">
      <alignment horizontal="center"/>
      <protection locked="0"/>
    </xf>
    <xf numFmtId="0" fontId="11" fillId="0" borderId="6" xfId="97" applyFont="1" applyBorder="1" applyAlignment="1" applyProtection="1">
      <alignment horizontal="center"/>
      <protection locked="0"/>
    </xf>
    <xf numFmtId="0" fontId="11" fillId="2" borderId="5" xfId="97" applyFont="1" applyFill="1" applyBorder="1" applyAlignment="1" applyProtection="1">
      <alignment horizontal="center"/>
      <protection locked="0"/>
    </xf>
    <xf numFmtId="0" fontId="11" fillId="0" borderId="2" xfId="97" applyFont="1" applyBorder="1" applyAlignment="1" applyProtection="1">
      <alignment horizontal="center" vertical="center"/>
      <protection locked="0"/>
    </xf>
    <xf numFmtId="186" fontId="11" fillId="0" borderId="2" xfId="97" applyNumberFormat="1" applyFont="1" applyBorder="1" applyAlignment="1" applyProtection="1">
      <alignment horizontal="center" vertical="center" wrapText="1"/>
      <protection locked="0"/>
    </xf>
    <xf numFmtId="184" fontId="11" fillId="0" borderId="2" xfId="97" applyNumberFormat="1" applyFont="1" applyBorder="1" applyAlignment="1" applyProtection="1">
      <alignment horizontal="center" vertical="center" wrapText="1"/>
      <protection locked="0"/>
    </xf>
    <xf numFmtId="186" fontId="10" fillId="2" borderId="2" xfId="97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97" applyFont="1" applyBorder="1" applyAlignment="1" applyProtection="1">
      <alignment horizontal="center" vertical="center" wrapText="1"/>
      <protection locked="0"/>
    </xf>
    <xf numFmtId="0" fontId="11" fillId="0" borderId="3" xfId="97" applyFont="1" applyBorder="1" applyAlignment="1" applyProtection="1">
      <alignment horizontal="center" vertical="center" wrapText="1"/>
      <protection locked="0"/>
    </xf>
    <xf numFmtId="186" fontId="11" fillId="4" borderId="3" xfId="97" applyNumberFormat="1" applyFont="1" applyFill="1" applyBorder="1" applyAlignment="1" applyProtection="1">
      <alignment horizontal="center" vertical="center" wrapText="1"/>
      <protection locked="0"/>
    </xf>
    <xf numFmtId="186" fontId="10" fillId="0" borderId="2" xfId="97" applyNumberFormat="1" applyFont="1" applyBorder="1" applyAlignment="1" applyProtection="1">
      <alignment horizontal="center" vertical="center" wrapText="1"/>
      <protection locked="0"/>
    </xf>
    <xf numFmtId="184" fontId="10" fillId="0" borderId="2" xfId="97" applyNumberFormat="1" applyFont="1" applyBorder="1" applyAlignment="1" applyProtection="1">
      <alignment horizontal="center" vertical="center" wrapText="1"/>
      <protection locked="0"/>
    </xf>
    <xf numFmtId="0" fontId="11" fillId="0" borderId="4" xfId="97" applyFont="1" applyBorder="1" applyAlignment="1" applyProtection="1">
      <alignment horizontal="center" vertical="center" wrapText="1"/>
      <protection locked="0"/>
    </xf>
    <xf numFmtId="186" fontId="11" fillId="4" borderId="4" xfId="97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97" applyFont="1" applyFill="1" applyBorder="1" applyAlignment="1" applyProtection="1">
      <alignment horizontal="right" vertical="center"/>
    </xf>
    <xf numFmtId="0" fontId="5" fillId="0" borderId="2" xfId="97" applyFont="1" applyBorder="1" applyProtection="1">
      <alignment vertical="center"/>
      <protection locked="0"/>
    </xf>
    <xf numFmtId="0" fontId="1" fillId="0" borderId="2" xfId="97" applyFont="1" applyBorder="1" applyProtection="1">
      <alignment vertical="center"/>
      <protection locked="0"/>
    </xf>
    <xf numFmtId="0" fontId="8" fillId="0" borderId="2" xfId="50" applyFont="1" applyFill="1" applyBorder="1" applyAlignment="1" applyProtection="1">
      <alignment vertical="center"/>
      <protection locked="0"/>
    </xf>
    <xf numFmtId="0" fontId="8" fillId="0" borderId="2" xfId="50" applyFont="1" applyFill="1" applyBorder="1" applyAlignment="1" applyProtection="1">
      <alignment horizontal="left" vertical="center" indent="2"/>
      <protection locked="0"/>
    </xf>
    <xf numFmtId="0" fontId="12" fillId="0" borderId="4" xfId="50" applyFont="1" applyFill="1" applyBorder="1" applyAlignment="1" applyProtection="1">
      <alignment horizontal="left" vertical="center" indent="2"/>
      <protection locked="0"/>
    </xf>
    <xf numFmtId="0" fontId="8" fillId="0" borderId="4" xfId="50" applyFont="1" applyFill="1" applyBorder="1" applyAlignment="1" applyProtection="1">
      <alignment vertical="center"/>
      <protection locked="0"/>
    </xf>
    <xf numFmtId="0" fontId="11" fillId="7" borderId="2" xfId="97" applyNumberFormat="1" applyFont="1" applyFill="1" applyBorder="1" applyAlignment="1" applyProtection="1">
      <alignment horizontal="left" vertical="center"/>
    </xf>
    <xf numFmtId="187" fontId="1" fillId="0" borderId="2" xfId="97" applyNumberFormat="1" applyFont="1" applyBorder="1" applyProtection="1">
      <alignment vertical="center"/>
    </xf>
    <xf numFmtId="0" fontId="8" fillId="0" borderId="2" xfId="50" applyFont="1" applyFill="1" applyBorder="1" applyProtection="1">
      <alignment vertical="center" wrapText="1"/>
      <protection locked="0"/>
    </xf>
    <xf numFmtId="0" fontId="1" fillId="4" borderId="2" xfId="97" applyFont="1" applyFill="1" applyBorder="1" applyAlignment="1" applyProtection="1">
      <alignment horizontal="right" vertical="center"/>
      <protection locked="0"/>
    </xf>
    <xf numFmtId="0" fontId="13" fillId="7" borderId="2" xfId="62" applyFont="1" applyFill="1" applyBorder="1" applyAlignment="1" applyProtection="1">
      <alignment vertical="center"/>
      <protection locked="0"/>
    </xf>
    <xf numFmtId="0" fontId="1" fillId="4" borderId="3" xfId="97" applyFill="1" applyBorder="1">
      <alignment vertical="center"/>
    </xf>
    <xf numFmtId="0" fontId="1" fillId="4" borderId="3" xfId="97" applyFont="1" applyFill="1" applyBorder="1" applyAlignment="1" applyProtection="1">
      <alignment horizontal="right" vertical="center"/>
      <protection locked="0"/>
    </xf>
    <xf numFmtId="3" fontId="5" fillId="7" borderId="6" xfId="97" applyNumberFormat="1" applyFont="1" applyFill="1" applyBorder="1" applyAlignment="1" applyProtection="1">
      <alignment horizontal="right" vertical="center"/>
    </xf>
    <xf numFmtId="0" fontId="8" fillId="0" borderId="0" xfId="50" applyFont="1" applyFill="1" applyAlignment="1">
      <alignment horizontal="left" vertical="center" wrapText="1" indent="1"/>
    </xf>
    <xf numFmtId="0" fontId="1" fillId="4" borderId="2" xfId="97" applyFill="1" applyBorder="1">
      <alignment vertical="center"/>
    </xf>
    <xf numFmtId="0" fontId="1" fillId="4" borderId="4" xfId="97" applyFont="1" applyFill="1" applyBorder="1" applyProtection="1">
      <alignment vertical="center"/>
      <protection locked="0"/>
    </xf>
    <xf numFmtId="0" fontId="1" fillId="0" borderId="0" xfId="97" applyFont="1" applyProtection="1">
      <alignment vertical="center"/>
      <protection locked="0"/>
    </xf>
    <xf numFmtId="186" fontId="14" fillId="0" borderId="2" xfId="97" applyNumberFormat="1" applyFont="1" applyBorder="1" applyAlignment="1" applyProtection="1">
      <alignment horizontal="right" vertical="center"/>
    </xf>
    <xf numFmtId="0" fontId="14" fillId="0" borderId="2" xfId="97" applyFont="1" applyBorder="1" applyAlignment="1" applyProtection="1">
      <alignment horizontal="right" vertical="center"/>
    </xf>
    <xf numFmtId="187" fontId="15" fillId="0" borderId="2" xfId="97" applyNumberFormat="1" applyFont="1" applyBorder="1" applyProtection="1">
      <alignment vertical="center"/>
    </xf>
    <xf numFmtId="187" fontId="14" fillId="0" borderId="2" xfId="97" applyNumberFormat="1" applyFont="1" applyBorder="1" applyAlignment="1" applyProtection="1">
      <alignment horizontal="right" vertical="center"/>
    </xf>
    <xf numFmtId="0" fontId="14" fillId="0" borderId="2" xfId="97" applyFont="1" applyBorder="1" applyAlignment="1" applyProtection="1">
      <alignment horizontal="right" vertical="center"/>
      <protection locked="0"/>
    </xf>
    <xf numFmtId="0" fontId="14" fillId="0" borderId="2" xfId="97" applyFont="1" applyBorder="1" applyAlignment="1" applyProtection="1">
      <alignment horizontal="center"/>
      <protection locked="0"/>
    </xf>
    <xf numFmtId="0" fontId="1" fillId="0" borderId="3" xfId="97" applyFont="1" applyBorder="1" applyProtection="1">
      <alignment vertical="center"/>
      <protection locked="0"/>
    </xf>
    <xf numFmtId="187" fontId="1" fillId="0" borderId="3" xfId="97" applyNumberFormat="1" applyFont="1" applyBorder="1" applyProtection="1">
      <alignment vertical="center"/>
    </xf>
    <xf numFmtId="187" fontId="1" fillId="0" borderId="6" xfId="97" applyNumberFormat="1" applyFont="1" applyBorder="1" applyProtection="1">
      <alignment vertical="center"/>
    </xf>
    <xf numFmtId="0" fontId="8" fillId="0" borderId="0" xfId="50" applyFont="1" applyFill="1">
      <alignment vertical="center" wrapText="1"/>
    </xf>
    <xf numFmtId="0" fontId="8" fillId="0" borderId="3" xfId="50" applyFont="1" applyFill="1" applyBorder="1" applyAlignment="1" applyProtection="1">
      <alignment horizontal="left" vertical="center" indent="2"/>
      <protection locked="0"/>
    </xf>
    <xf numFmtId="0" fontId="1" fillId="0" borderId="4" xfId="97" applyFont="1" applyBorder="1" applyProtection="1">
      <alignment vertical="center"/>
      <protection locked="0"/>
    </xf>
    <xf numFmtId="187" fontId="1" fillId="0" borderId="4" xfId="97" applyNumberFormat="1" applyFont="1" applyBorder="1" applyProtection="1">
      <alignment vertical="center"/>
      <protection locked="0"/>
    </xf>
    <xf numFmtId="187" fontId="1" fillId="0" borderId="2" xfId="97" applyNumberFormat="1" applyFont="1" applyBorder="1" applyProtection="1">
      <alignment vertical="center"/>
      <protection locked="0"/>
    </xf>
    <xf numFmtId="184" fontId="14" fillId="0" borderId="2" xfId="97" applyNumberFormat="1" applyFont="1" applyBorder="1" applyAlignment="1" applyProtection="1">
      <alignment horizontal="right" vertical="center"/>
    </xf>
    <xf numFmtId="0" fontId="8" fillId="0" borderId="2" xfId="53" applyFont="1" applyFill="1" applyBorder="1" applyAlignment="1">
      <alignment horizontal="left" indent="2"/>
    </xf>
    <xf numFmtId="0" fontId="6" fillId="7" borderId="3" xfId="62" applyFont="1" applyFill="1" applyBorder="1" applyAlignment="1" applyProtection="1">
      <alignment vertical="center"/>
      <protection locked="0"/>
    </xf>
    <xf numFmtId="0" fontId="16" fillId="0" borderId="2" xfId="97" applyFont="1" applyBorder="1" applyAlignment="1" applyProtection="1">
      <alignment horizontal="right" vertical="center"/>
      <protection locked="0"/>
    </xf>
    <xf numFmtId="187" fontId="16" fillId="0" borderId="2" xfId="97" applyNumberFormat="1" applyFont="1" applyBorder="1" applyAlignment="1" applyProtection="1">
      <alignment horizontal="right" vertical="center"/>
    </xf>
    <xf numFmtId="0" fontId="12" fillId="0" borderId="2" xfId="50" applyFont="1" applyFill="1" applyBorder="1" applyAlignment="1">
      <alignment horizontal="left" vertical="center" wrapText="1" indent="1"/>
    </xf>
    <xf numFmtId="0" fontId="7" fillId="4" borderId="2" xfId="97" applyFont="1" applyFill="1" applyBorder="1" applyAlignment="1" applyProtection="1">
      <alignment horizontal="right" vertical="center"/>
      <protection locked="0"/>
    </xf>
    <xf numFmtId="0" fontId="14" fillId="0" borderId="7" xfId="97" applyFont="1" applyBorder="1" applyAlignment="1" applyProtection="1">
      <alignment horizontal="right" vertical="center"/>
    </xf>
    <xf numFmtId="0" fontId="8" fillId="0" borderId="2" xfId="50" applyFont="1" applyFill="1" applyBorder="1" applyAlignment="1">
      <alignment horizontal="left" vertical="center" wrapText="1" indent="1"/>
    </xf>
    <xf numFmtId="0" fontId="8" fillId="0" borderId="4" xfId="87" applyFont="1" applyFill="1" applyBorder="1" applyAlignment="1" applyProtection="1">
      <alignment vertical="center"/>
      <protection locked="0"/>
    </xf>
    <xf numFmtId="0" fontId="8" fillId="0" borderId="2" xfId="53" applyFont="1" applyFill="1" applyBorder="1" applyAlignment="1">
      <alignment horizontal="left" vertical="center" indent="2"/>
    </xf>
    <xf numFmtId="0" fontId="1" fillId="0" borderId="7" xfId="97" applyFont="1" applyBorder="1" applyProtection="1">
      <alignment vertical="center"/>
      <protection locked="0"/>
    </xf>
    <xf numFmtId="0" fontId="8" fillId="0" borderId="2" xfId="53" applyFont="1" applyFill="1" applyBorder="1" applyAlignment="1">
      <alignment horizontal="left" vertical="center"/>
    </xf>
    <xf numFmtId="0" fontId="5" fillId="0" borderId="6" xfId="97" applyNumberFormat="1" applyFont="1" applyFill="1" applyBorder="1" applyAlignment="1" applyProtection="1">
      <alignment horizontal="left" vertical="center"/>
    </xf>
    <xf numFmtId="0" fontId="5" fillId="0" borderId="4" xfId="97" applyFont="1" applyBorder="1" applyProtection="1">
      <alignment vertical="center"/>
      <protection locked="0"/>
    </xf>
    <xf numFmtId="0" fontId="5" fillId="4" borderId="2" xfId="97" applyFont="1" applyFill="1" applyBorder="1" applyProtection="1">
      <alignment vertical="center"/>
      <protection locked="0"/>
    </xf>
    <xf numFmtId="0" fontId="14" fillId="4" borderId="2" xfId="97" applyFont="1" applyFill="1" applyBorder="1" applyAlignment="1" applyProtection="1">
      <alignment horizontal="right" vertical="center"/>
    </xf>
    <xf numFmtId="0" fontId="1" fillId="4" borderId="7" xfId="97" applyFont="1" applyFill="1" applyBorder="1" applyAlignment="1" applyProtection="1">
      <alignment horizontal="right" vertical="center"/>
      <protection locked="0"/>
    </xf>
    <xf numFmtId="0" fontId="13" fillId="0" borderId="2" xfId="62" applyFont="1" applyBorder="1" applyAlignment="1" applyProtection="1">
      <alignment vertical="center"/>
      <protection locked="0"/>
    </xf>
    <xf numFmtId="0" fontId="14" fillId="0" borderId="2" xfId="97" applyFont="1" applyBorder="1" applyProtection="1">
      <alignment vertical="center"/>
    </xf>
    <xf numFmtId="187" fontId="14" fillId="0" borderId="2" xfId="97" applyNumberFormat="1" applyFont="1" applyBorder="1" applyProtection="1">
      <alignment vertical="center"/>
    </xf>
    <xf numFmtId="0" fontId="14" fillId="4" borderId="7" xfId="97" applyFont="1" applyFill="1" applyBorder="1" applyAlignment="1" applyProtection="1">
      <alignment horizontal="right" vertical="center"/>
    </xf>
    <xf numFmtId="0" fontId="1" fillId="2" borderId="0" xfId="97" applyFont="1" applyFill="1" applyBorder="1" applyAlignment="1" applyProtection="1">
      <alignment horizontal="right" vertical="center"/>
    </xf>
    <xf numFmtId="0" fontId="9" fillId="4" borderId="0" xfId="97" applyFont="1" applyFill="1" applyAlignment="1" applyProtection="1">
      <alignment horizontal="center"/>
      <protection locked="0"/>
    </xf>
    <xf numFmtId="0" fontId="9" fillId="5" borderId="0" xfId="97" applyFont="1" applyFill="1" applyAlignment="1" applyProtection="1">
      <alignment horizontal="center"/>
      <protection locked="0"/>
    </xf>
    <xf numFmtId="0" fontId="9" fillId="6" borderId="0" xfId="97" applyFont="1" applyFill="1" applyAlignment="1" applyProtection="1">
      <alignment horizontal="center"/>
      <protection locked="0"/>
    </xf>
    <xf numFmtId="0" fontId="10" fillId="4" borderId="0" xfId="97" applyFont="1" applyFill="1" applyProtection="1">
      <alignment vertical="center"/>
      <protection locked="0"/>
    </xf>
    <xf numFmtId="0" fontId="10" fillId="5" borderId="0" xfId="97" applyFont="1" applyFill="1" applyProtection="1">
      <alignment vertical="center"/>
      <protection locked="0"/>
    </xf>
    <xf numFmtId="0" fontId="11" fillId="4" borderId="5" xfId="97" applyFont="1" applyFill="1" applyBorder="1" applyAlignment="1" applyProtection="1">
      <alignment horizontal="center"/>
      <protection locked="0"/>
    </xf>
    <xf numFmtId="0" fontId="11" fillId="5" borderId="5" xfId="97" applyFont="1" applyFill="1" applyBorder="1" applyAlignment="1" applyProtection="1">
      <alignment horizontal="center"/>
      <protection locked="0"/>
    </xf>
    <xf numFmtId="0" fontId="11" fillId="6" borderId="5" xfId="97" applyFont="1" applyFill="1" applyBorder="1" applyAlignment="1" applyProtection="1">
      <alignment horizontal="center"/>
      <protection locked="0"/>
    </xf>
    <xf numFmtId="186" fontId="11" fillId="5" borderId="2" xfId="97" applyNumberFormat="1" applyFont="1" applyFill="1" applyBorder="1" applyAlignment="1" applyProtection="1">
      <alignment horizontal="center" vertical="center" wrapText="1"/>
      <protection locked="0"/>
    </xf>
    <xf numFmtId="186" fontId="11" fillId="6" borderId="2" xfId="97" applyNumberFormat="1" applyFont="1" applyFill="1" applyBorder="1" applyAlignment="1" applyProtection="1">
      <alignment horizontal="center" vertical="center" wrapText="1"/>
      <protection locked="0"/>
    </xf>
    <xf numFmtId="186" fontId="10" fillId="5" borderId="2" xfId="97" applyNumberFormat="1" applyFont="1" applyFill="1" applyBorder="1" applyAlignment="1" applyProtection="1">
      <alignment horizontal="center" vertical="center" wrapText="1"/>
      <protection locked="0"/>
    </xf>
    <xf numFmtId="186" fontId="10" fillId="6" borderId="2" xfId="97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97" applyFont="1" applyFill="1" applyBorder="1" applyAlignment="1" applyProtection="1">
      <alignment horizontal="right" vertical="center"/>
    </xf>
    <xf numFmtId="0" fontId="1" fillId="6" borderId="2" xfId="97" applyFont="1" applyFill="1" applyBorder="1" applyAlignment="1" applyProtection="1">
      <alignment horizontal="right" vertical="center"/>
    </xf>
    <xf numFmtId="0" fontId="1" fillId="2" borderId="2" xfId="97" applyFont="1" applyFill="1" applyBorder="1" applyAlignment="1" applyProtection="1">
      <alignment horizontal="right" vertical="center"/>
    </xf>
    <xf numFmtId="0" fontId="1" fillId="5" borderId="2" xfId="97" applyFont="1" applyFill="1" applyBorder="1" applyAlignment="1" applyProtection="1">
      <alignment horizontal="right" vertical="center"/>
      <protection locked="0"/>
    </xf>
    <xf numFmtId="0" fontId="1" fillId="5" borderId="3" xfId="97" applyFill="1" applyBorder="1">
      <alignment vertical="center"/>
    </xf>
    <xf numFmtId="0" fontId="1" fillId="2" borderId="3" xfId="97" applyFont="1" applyFill="1" applyBorder="1" applyAlignment="1" applyProtection="1">
      <alignment horizontal="right" vertical="center"/>
    </xf>
    <xf numFmtId="0" fontId="5" fillId="5" borderId="3" xfId="97" applyFont="1" applyFill="1" applyBorder="1" applyProtection="1">
      <alignment vertical="center"/>
      <protection locked="0"/>
    </xf>
    <xf numFmtId="0" fontId="1" fillId="5" borderId="4" xfId="97" applyFont="1" applyFill="1" applyBorder="1" applyProtection="1">
      <alignment vertical="center"/>
      <protection locked="0"/>
    </xf>
    <xf numFmtId="0" fontId="1" fillId="2" borderId="8" xfId="97" applyFont="1" applyFill="1" applyBorder="1" applyAlignment="1" applyProtection="1">
      <alignment horizontal="right" vertical="center"/>
    </xf>
    <xf numFmtId="0" fontId="7" fillId="5" borderId="2" xfId="97" applyFont="1" applyFill="1" applyBorder="1" applyAlignment="1" applyProtection="1">
      <alignment horizontal="right" vertical="center"/>
      <protection locked="0"/>
    </xf>
    <xf numFmtId="0" fontId="7" fillId="6" borderId="2" xfId="97" applyFont="1" applyFill="1" applyBorder="1" applyAlignment="1" applyProtection="1">
      <alignment horizontal="right" vertical="center"/>
    </xf>
    <xf numFmtId="0" fontId="7" fillId="2" borderId="2" xfId="97" applyFont="1" applyFill="1" applyBorder="1" applyAlignment="1" applyProtection="1">
      <alignment horizontal="right" vertical="center"/>
    </xf>
    <xf numFmtId="0" fontId="5" fillId="5" borderId="2" xfId="97" applyFont="1" applyFill="1" applyBorder="1" applyProtection="1">
      <alignment vertical="center"/>
      <protection locked="0"/>
    </xf>
    <xf numFmtId="0" fontId="5" fillId="2" borderId="2" xfId="97" applyFont="1" applyFill="1" applyBorder="1" applyProtection="1">
      <alignment vertical="center"/>
      <protection locked="0"/>
    </xf>
    <xf numFmtId="0" fontId="14" fillId="5" borderId="2" xfId="97" applyFont="1" applyFill="1" applyBorder="1" applyAlignment="1" applyProtection="1">
      <alignment horizontal="right" vertical="center"/>
    </xf>
    <xf numFmtId="0" fontId="15" fillId="2" borderId="2" xfId="97" applyFont="1" applyFill="1" applyBorder="1" applyAlignment="1" applyProtection="1">
      <alignment horizontal="right" vertical="center"/>
    </xf>
    <xf numFmtId="0" fontId="14" fillId="6" borderId="2" xfId="97" applyFont="1" applyFill="1" applyBorder="1" applyAlignment="1" applyProtection="1">
      <alignment horizontal="right" vertical="center"/>
    </xf>
    <xf numFmtId="0" fontId="1" fillId="6" borderId="2" xfId="97" applyFont="1" applyFill="1" applyBorder="1" applyAlignment="1" applyProtection="1">
      <alignment horizontal="right" vertical="center"/>
      <protection locked="0"/>
    </xf>
    <xf numFmtId="0" fontId="1" fillId="2" borderId="0" xfId="97" applyFill="1" applyBorder="1" applyProtection="1">
      <alignment vertical="center"/>
      <protection locked="0"/>
    </xf>
    <xf numFmtId="181" fontId="1" fillId="0" borderId="0" xfId="97" applyNumberFormat="1">
      <alignment vertical="center"/>
    </xf>
    <xf numFmtId="185" fontId="5" fillId="8" borderId="3" xfId="97" applyNumberFormat="1" applyFont="1" applyFill="1" applyBorder="1" applyAlignment="1" applyProtection="1">
      <alignment horizontal="right" vertical="center"/>
    </xf>
    <xf numFmtId="185" fontId="5" fillId="8" borderId="3" xfId="97" applyNumberFormat="1" applyFont="1" applyFill="1" applyBorder="1" applyAlignment="1" applyProtection="1">
      <alignment horizontal="center" vertical="center"/>
    </xf>
    <xf numFmtId="0" fontId="5" fillId="0" borderId="2" xfId="97" applyNumberFormat="1" applyFont="1" applyFill="1" applyBorder="1" applyAlignment="1" applyProtection="1">
      <alignment vertical="center"/>
      <protection locked="0"/>
    </xf>
    <xf numFmtId="181" fontId="5" fillId="9" borderId="3" xfId="97" applyNumberFormat="1" applyFont="1" applyFill="1" applyBorder="1" applyAlignment="1" applyProtection="1">
      <alignment horizontal="right" vertical="center"/>
    </xf>
    <xf numFmtId="181" fontId="1" fillId="2" borderId="0" xfId="97" applyNumberFormat="1" applyFont="1" applyFill="1">
      <alignment vertical="center"/>
    </xf>
    <xf numFmtId="0" fontId="1" fillId="0" borderId="0" xfId="97" applyFont="1">
      <alignment vertical="center"/>
    </xf>
    <xf numFmtId="185" fontId="5" fillId="8" borderId="2" xfId="97" applyNumberFormat="1" applyFont="1" applyFill="1" applyBorder="1">
      <alignment vertical="center"/>
    </xf>
    <xf numFmtId="184" fontId="5" fillId="8" borderId="3" xfId="97" applyNumberFormat="1" applyFont="1" applyFill="1" applyBorder="1" applyAlignment="1" applyProtection="1">
      <alignment horizontal="center" vertical="center"/>
    </xf>
    <xf numFmtId="188" fontId="1" fillId="0" borderId="0" xfId="97" applyNumberFormat="1">
      <alignment vertical="center"/>
    </xf>
    <xf numFmtId="0" fontId="1" fillId="2" borderId="0" xfId="97" applyFill="1" applyAlignment="1">
      <alignment horizontal="center" vertical="center"/>
    </xf>
    <xf numFmtId="189" fontId="1" fillId="0" borderId="0" xfId="97" applyNumberForma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182" fontId="18" fillId="0" borderId="0" xfId="0" applyNumberFormat="1" applyFont="1" applyFill="1" applyBorder="1" applyAlignment="1">
      <alignment horizontal="center" vertical="center"/>
    </xf>
    <xf numFmtId="18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181" fontId="18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182" fontId="23" fillId="0" borderId="0" xfId="0" applyNumberFormat="1" applyFont="1" applyFill="1" applyBorder="1" applyAlignment="1">
      <alignment horizontal="center" vertical="center"/>
    </xf>
    <xf numFmtId="184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49" fontId="24" fillId="0" borderId="0" xfId="61" applyNumberFormat="1" applyFont="1" applyFill="1" applyAlignment="1">
      <alignment horizontal="center" vertical="center" wrapText="1"/>
    </xf>
    <xf numFmtId="184" fontId="24" fillId="0" borderId="0" xfId="61" applyNumberFormat="1" applyFont="1" applyFill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184" fontId="21" fillId="0" borderId="5" xfId="0" applyNumberFormat="1" applyFont="1" applyFill="1" applyBorder="1" applyAlignment="1">
      <alignment horizontal="center" vertical="center" wrapText="1"/>
    </xf>
    <xf numFmtId="184" fontId="21" fillId="0" borderId="7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84" fontId="15" fillId="0" borderId="2" xfId="0" applyNumberFormat="1" applyFont="1" applyFill="1" applyBorder="1" applyAlignment="1">
      <alignment horizontal="center" vertical="center" wrapText="1"/>
    </xf>
    <xf numFmtId="49" fontId="26" fillId="0" borderId="2" xfId="61" applyNumberFormat="1" applyFont="1" applyFill="1" applyBorder="1" applyAlignment="1">
      <alignment horizontal="center" vertical="center" wrapText="1"/>
    </xf>
    <xf numFmtId="184" fontId="26" fillId="0" borderId="2" xfId="61" applyNumberFormat="1" applyFont="1" applyFill="1" applyBorder="1" applyAlignment="1">
      <alignment horizontal="center" vertical="center" wrapText="1"/>
    </xf>
    <xf numFmtId="183" fontId="26" fillId="0" borderId="2" xfId="61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184" fontId="26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/>
    </xf>
    <xf numFmtId="184" fontId="26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184" fontId="28" fillId="0" borderId="2" xfId="0" applyNumberFormat="1" applyFont="1" applyFill="1" applyBorder="1" applyAlignment="1">
      <alignment horizontal="center" vertical="center"/>
    </xf>
    <xf numFmtId="184" fontId="27" fillId="0" borderId="2" xfId="0" applyNumberFormat="1" applyFont="1" applyFill="1" applyBorder="1" applyAlignment="1">
      <alignment horizontal="center" vertical="center"/>
    </xf>
    <xf numFmtId="184" fontId="27" fillId="0" borderId="0" xfId="0" applyNumberFormat="1" applyFont="1" applyFill="1" applyBorder="1" applyAlignment="1">
      <alignment horizontal="center" vertical="center"/>
    </xf>
    <xf numFmtId="184" fontId="27" fillId="0" borderId="2" xfId="61" applyNumberFormat="1" applyFont="1" applyFill="1" applyBorder="1" applyAlignment="1" applyProtection="1">
      <alignment horizontal="center" vertical="center"/>
    </xf>
    <xf numFmtId="184" fontId="26" fillId="0" borderId="2" xfId="61" applyNumberFormat="1" applyFont="1" applyFill="1" applyBorder="1" applyAlignment="1" applyProtection="1">
      <alignment horizontal="center" vertical="center"/>
    </xf>
    <xf numFmtId="0" fontId="19" fillId="0" borderId="2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6" fillId="0" borderId="2" xfId="0" applyFont="1" applyFill="1" applyBorder="1" applyAlignment="1">
      <alignment horizontal="left" vertical="center"/>
    </xf>
    <xf numFmtId="0" fontId="27" fillId="0" borderId="2" xfId="87" applyFont="1" applyFill="1" applyBorder="1" applyAlignment="1">
      <alignment vertical="center" wrapText="1"/>
    </xf>
    <xf numFmtId="0" fontId="27" fillId="0" borderId="2" xfId="67" applyFont="1" applyFill="1" applyBorder="1" applyAlignment="1">
      <alignment horizontal="left" vertical="center"/>
    </xf>
    <xf numFmtId="0" fontId="27" fillId="0" borderId="2" xfId="50" applyFont="1" applyFill="1" applyBorder="1" applyAlignment="1">
      <alignment vertical="center" wrapText="1"/>
    </xf>
    <xf numFmtId="184" fontId="27" fillId="0" borderId="2" xfId="87" applyNumberFormat="1" applyFont="1" applyFill="1" applyBorder="1" applyAlignment="1">
      <alignment horizontal="center" vertical="center" wrapText="1"/>
    </xf>
    <xf numFmtId="184" fontId="28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184" fontId="28" fillId="0" borderId="9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84" fontId="0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181" fontId="23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81" fontId="24" fillId="0" borderId="0" xfId="61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center" vertical="center" wrapText="1"/>
    </xf>
    <xf numFmtId="181" fontId="21" fillId="0" borderId="2" xfId="0" applyNumberFormat="1" applyFont="1" applyFill="1" applyBorder="1" applyAlignment="1">
      <alignment horizontal="center" vertical="center" wrapText="1"/>
    </xf>
    <xf numFmtId="181" fontId="15" fillId="0" borderId="2" xfId="0" applyNumberFormat="1" applyFont="1" applyFill="1" applyBorder="1" applyAlignment="1">
      <alignment horizontal="center" vertical="center" wrapText="1"/>
    </xf>
    <xf numFmtId="0" fontId="26" fillId="0" borderId="2" xfId="61" applyNumberFormat="1" applyFont="1" applyFill="1" applyBorder="1" applyAlignment="1" applyProtection="1">
      <alignment horizontal="center" vertical="center" wrapText="1"/>
    </xf>
    <xf numFmtId="182" fontId="26" fillId="0" borderId="2" xfId="61" applyNumberFormat="1" applyFont="1" applyFill="1" applyBorder="1" applyAlignment="1">
      <alignment horizontal="center" vertical="center" wrapText="1"/>
    </xf>
    <xf numFmtId="181" fontId="26" fillId="0" borderId="2" xfId="61" applyNumberFormat="1" applyFont="1" applyFill="1" applyBorder="1" applyAlignment="1">
      <alignment horizontal="center" vertical="center" wrapText="1"/>
    </xf>
    <xf numFmtId="184" fontId="19" fillId="0" borderId="2" xfId="0" applyNumberFormat="1" applyFont="1" applyFill="1" applyBorder="1" applyAlignment="1">
      <alignment horizontal="center" vertical="center"/>
    </xf>
    <xf numFmtId="181" fontId="19" fillId="0" borderId="2" xfId="0" applyNumberFormat="1" applyFont="1" applyFill="1" applyBorder="1" applyAlignment="1">
      <alignment vertical="center"/>
    </xf>
    <xf numFmtId="181" fontId="21" fillId="0" borderId="2" xfId="0" applyNumberFormat="1" applyFont="1" applyFill="1" applyBorder="1" applyAlignment="1">
      <alignment vertical="center"/>
    </xf>
    <xf numFmtId="184" fontId="29" fillId="0" borderId="2" xfId="0" applyNumberFormat="1" applyFont="1" applyFill="1" applyBorder="1" applyAlignment="1">
      <alignment horizontal="center" vertical="center"/>
    </xf>
    <xf numFmtId="181" fontId="21" fillId="0" borderId="2" xfId="0" applyNumberFormat="1" applyFont="1" applyFill="1" applyBorder="1" applyAlignment="1">
      <alignment horizontal="center" vertical="center"/>
    </xf>
    <xf numFmtId="181" fontId="19" fillId="0" borderId="2" xfId="0" applyNumberFormat="1" applyFont="1" applyFill="1" applyBorder="1" applyAlignment="1">
      <alignment horizontal="center" vertical="center"/>
    </xf>
    <xf numFmtId="0" fontId="1" fillId="0" borderId="0" xfId="88" applyAlignment="1"/>
    <xf numFmtId="0" fontId="30" fillId="0" borderId="0" xfId="88" applyFont="1" applyAlignment="1"/>
    <xf numFmtId="0" fontId="31" fillId="0" borderId="0" xfId="88" applyFont="1" applyAlignment="1"/>
    <xf numFmtId="188" fontId="1" fillId="0" borderId="0" xfId="88" applyNumberFormat="1" applyAlignment="1"/>
    <xf numFmtId="0" fontId="32" fillId="0" borderId="0" xfId="88" applyFont="1" applyAlignment="1">
      <alignment horizontal="center"/>
    </xf>
    <xf numFmtId="188" fontId="32" fillId="0" borderId="0" xfId="88" applyNumberFormat="1" applyFont="1" applyAlignment="1">
      <alignment horizontal="center"/>
    </xf>
    <xf numFmtId="0" fontId="33" fillId="0" borderId="0" xfId="88" applyFont="1" applyAlignment="1">
      <alignment horizontal="center"/>
    </xf>
    <xf numFmtId="188" fontId="33" fillId="0" borderId="0" xfId="88" applyNumberFormat="1" applyFont="1" applyAlignment="1">
      <alignment horizontal="center"/>
    </xf>
    <xf numFmtId="0" fontId="34" fillId="0" borderId="0" xfId="88" applyFont="1" applyAlignment="1">
      <alignment horizontal="center"/>
    </xf>
    <xf numFmtId="188" fontId="34" fillId="0" borderId="0" xfId="88" applyNumberFormat="1" applyFont="1" applyAlignment="1">
      <alignment horizontal="center"/>
    </xf>
    <xf numFmtId="49" fontId="34" fillId="0" borderId="0" xfId="88" applyNumberFormat="1" applyFont="1" applyFill="1" applyAlignment="1">
      <alignment horizont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常规_政府性基金（1-14）" xfId="50"/>
    <cellStyle name="常规_2016年定安县公共预算草案表0115" xfId="51"/>
    <cellStyle name="好_预算局未分配指标_2015年政府性基金编制（总表）" xfId="52"/>
    <cellStyle name="常规_2015年政府性基金编制（总表）" xfId="53"/>
    <cellStyle name="常规 6" xfId="54"/>
    <cellStyle name="常规 31" xfId="55"/>
    <cellStyle name="霓付 [0]_97MBO" xfId="56"/>
    <cellStyle name="好_2011年预算附表(打印)_2015年国际旅游岛先行试验区政府预算（1月21日）" xfId="57"/>
    <cellStyle name="常规 2_2016年新增刚性支出汇总" xfId="58"/>
    <cellStyle name="好_附2：2014年海南省省本级公共财政预算调整方案（草案）" xfId="59"/>
    <cellStyle name="_ET_STYLE_NoName_00__20170224孟群英定安县2016年预算执行情况和2017年预算草案表" xfId="60"/>
    <cellStyle name="常规_2009年政府预算表1-4" xfId="61"/>
    <cellStyle name="常规_2006年全省基金完成情况表1" xfId="62"/>
    <cellStyle name="常规_20170224孟群英定安县2016年预算执行情况和2017年预算草案表" xfId="63"/>
    <cellStyle name="适中 2" xfId="64"/>
    <cellStyle name="통화 [0]_BOILER-CO1" xfId="65"/>
    <cellStyle name="千分位[0]_ 白土" xfId="66"/>
    <cellStyle name="常规_附件22015年海南省财政预算调整草案0515_2016年财力测算1117（二切表）" xfId="67"/>
    <cellStyle name="常规_政府性基金（1-14）_基金预算表)" xfId="68"/>
    <cellStyle name="钎霖_laroux" xfId="69"/>
    <cellStyle name="常规 2 4" xfId="70"/>
    <cellStyle name="差_2011年预算附表(打印)_2015年国际旅游岛先行试验区政府预算（1月21日）_20170204收海南省2016年预算执行情况和2017年预算草案表" xfId="71"/>
    <cellStyle name="Percent [2]" xfId="72"/>
    <cellStyle name="Normal_0105第二套审计报表定稿" xfId="73"/>
    <cellStyle name="no dec" xfId="74"/>
    <cellStyle name="Input [yellow]" xfId="75"/>
    <cellStyle name="Normal" xfId="76"/>
    <cellStyle name="Currency_353HHC" xfId="77"/>
    <cellStyle name="常规 2" xfId="78"/>
    <cellStyle name="Comma [0]_laroux" xfId="79"/>
    <cellStyle name="解释性文本 2" xfId="80"/>
    <cellStyle name="Grey" xfId="81"/>
    <cellStyle name="Comma_laroux" xfId="82"/>
    <cellStyle name="烹拳 [0]_97MBO" xfId="83"/>
    <cellStyle name="ColLevel_0" xfId="84"/>
    <cellStyle name="_ET_STYLE_NoName_00_" xfId="85"/>
    <cellStyle name="표준_0N-HANDLING " xfId="86"/>
    <cellStyle name="常规_政府性基金（1-14）_基金预算表（1-18）" xfId="87"/>
    <cellStyle name="常规_2008年预算草案表" xfId="88"/>
    <cellStyle name="样式 1" xfId="89"/>
    <cellStyle name="Normal - Style1" xfId="90"/>
    <cellStyle name="常规_全省与省本级执行及预算表（最后稿0121" xfId="91"/>
    <cellStyle name="千位_1" xfId="92"/>
    <cellStyle name="差_20170204收海南省2016年预算执行情况和2017年预算草案表" xfId="93"/>
    <cellStyle name="Currency [0]_353HHC" xfId="94"/>
    <cellStyle name="差_2011年预算附表(打印)_2015年国际旅游岛先行试验区政府预算（1月21日）" xfId="95"/>
    <cellStyle name="好_2011年预算附表(打印)_2015年国际旅游岛先行试验区政府预算（1月21日）_20170204收海南省2016年预算执行情况和2017年预算草案表" xfId="96"/>
    <cellStyle name="常规_定安2015年政府预算报表20150203" xfId="97"/>
    <cellStyle name="常规 2 2 2" xfId="98"/>
    <cellStyle name="千分位_ 白土" xfId="99"/>
    <cellStyle name="差_附2：2014年海南省省本级公共财政预算调整方案（草案）" xfId="100"/>
    <cellStyle name="烹拳_97MBO" xfId="101"/>
  </cellStyles>
  <tableStyles count="0" defaultTableStyle="TableStyleMedium9"/>
  <colors>
    <mruColors>
      <color rgb="00FF0000"/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My%20RTX%20Files\10000704\&#39044;&#31639;&#32929;\11.19\&#39044;&#31639;&#32929;\2009&#37096;&#38376;&#39044;&#31639;\&#37096;&#38376;&#39044;&#31639;&#22823;&#26412;\&#20999;&#2235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0892;&#21475;&#24037;&#20316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分口4"/>
      <sheetName val="#REF!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任务"/>
      <sheetName val="省农业厅"/>
      <sheetName val="省林业局"/>
      <sheetName val="省水务厅"/>
      <sheetName val="省海洋与渔业厅"/>
      <sheetName val="省扶贫办"/>
      <sheetName val="省农综办"/>
      <sheetName val="省西沙工委"/>
      <sheetName val="省农垦总局"/>
      <sheetName val="模板"/>
      <sheetName val="Sheet1"/>
      <sheetName val="Sheet2"/>
      <sheetName val="Sheet3"/>
      <sheetName val="13 铁路配件"/>
      <sheetName val="财力大表"/>
      <sheetName val="财力(大表) 省长汇报"/>
      <sheetName val="13_铁路配件"/>
      <sheetName val="财力(大表)_省长汇报"/>
      <sheetName val="20 运输公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D27" sqref="D27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488831.78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279202</v>
      </c>
      <c r="C4" s="182">
        <f t="shared" si="0"/>
        <v>81619.78</v>
      </c>
      <c r="D4" s="182">
        <f t="shared" si="0"/>
        <v>84336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501398.78</v>
      </c>
      <c r="I4" s="188">
        <f>B4-K4+C4+L4+E4+F4+G4</f>
        <v>488831.78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v>25854</v>
      </c>
      <c r="C5" s="29">
        <v>702.31</v>
      </c>
      <c r="D5" s="29">
        <f>L5+M5</f>
        <v>989</v>
      </c>
      <c r="E5" s="30"/>
      <c r="F5" s="31">
        <f>6.7+5.3+37+586</f>
        <v>635</v>
      </c>
      <c r="G5" s="29"/>
      <c r="H5" s="26">
        <f t="shared" ref="H5:H28" si="2">B5+C5+D5+E5+F5+G5</f>
        <v>28180.31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>
        <f t="shared" ref="D6:D28" si="3">L6+M6</f>
        <v>0</v>
      </c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5">
      <c r="A7" s="184" t="s">
        <v>17</v>
      </c>
      <c r="B7" s="28">
        <v>378</v>
      </c>
      <c r="C7" s="29">
        <v>267.77</v>
      </c>
      <c r="D7" s="29">
        <f t="shared" si="3"/>
        <v>200</v>
      </c>
      <c r="E7" s="30"/>
      <c r="F7" s="31">
        <v>-15</v>
      </c>
      <c r="G7" s="29"/>
      <c r="H7" s="26">
        <f t="shared" si="2"/>
        <v>830.77</v>
      </c>
      <c r="I7" s="59"/>
      <c r="J7" s="59"/>
      <c r="K7" s="63"/>
      <c r="L7" s="61">
        <v>200</v>
      </c>
      <c r="M7" s="62"/>
      <c r="O7" s="181">
        <f>B4-O5</f>
        <v>138894.33</v>
      </c>
    </row>
    <row r="8" spans="1:15">
      <c r="A8" s="184" t="s">
        <v>18</v>
      </c>
      <c r="B8" s="28">
        <v>9451</v>
      </c>
      <c r="C8" s="29">
        <v>100</v>
      </c>
      <c r="D8" s="29">
        <f t="shared" si="3"/>
        <v>1304</v>
      </c>
      <c r="E8" s="30"/>
      <c r="F8" s="31">
        <v>3079</v>
      </c>
      <c r="G8" s="29"/>
      <c r="H8" s="26">
        <f t="shared" si="2"/>
        <v>13934</v>
      </c>
      <c r="I8" s="59"/>
      <c r="J8" s="59"/>
      <c r="K8" s="63"/>
      <c r="L8" s="61">
        <v>1287</v>
      </c>
      <c r="M8" s="62">
        <v>17</v>
      </c>
      <c r="O8" s="181">
        <f>O7-B25-B26-B27</f>
        <v>78721.33</v>
      </c>
    </row>
    <row r="9" spans="1:13">
      <c r="A9" s="184" t="s">
        <v>19</v>
      </c>
      <c r="B9" s="28">
        <v>36107</v>
      </c>
      <c r="C9" s="29">
        <v>3542.5</v>
      </c>
      <c r="D9" s="29">
        <f t="shared" si="3"/>
        <v>8223</v>
      </c>
      <c r="E9" s="30"/>
      <c r="F9" s="31">
        <v>9596</v>
      </c>
      <c r="G9" s="29"/>
      <c r="H9" s="26">
        <f t="shared" si="2"/>
        <v>57468.5</v>
      </c>
      <c r="I9" s="59"/>
      <c r="J9" s="59"/>
      <c r="K9" s="63"/>
      <c r="L9" s="61">
        <v>8223</v>
      </c>
      <c r="M9" s="62"/>
    </row>
    <row r="10" spans="1:13">
      <c r="A10" s="184" t="s">
        <v>20</v>
      </c>
      <c r="B10" s="28">
        <v>63</v>
      </c>
      <c r="C10" s="29">
        <v>60</v>
      </c>
      <c r="D10" s="29">
        <f t="shared" si="3"/>
        <v>38</v>
      </c>
      <c r="E10" s="30"/>
      <c r="F10" s="31"/>
      <c r="G10" s="29"/>
      <c r="H10" s="26">
        <f t="shared" si="2"/>
        <v>161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>
        <f t="shared" si="3"/>
        <v>757</v>
      </c>
      <c r="E11" s="30"/>
      <c r="F11" s="31">
        <f>131+48</f>
        <v>179</v>
      </c>
      <c r="G11" s="29"/>
      <c r="H11" s="26">
        <f t="shared" si="2"/>
        <v>13652.37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v>48394</v>
      </c>
      <c r="C12" s="29">
        <v>13847.37</v>
      </c>
      <c r="D12" s="29">
        <f t="shared" si="3"/>
        <v>5044</v>
      </c>
      <c r="E12" s="30"/>
      <c r="F12" s="31">
        <f>25+8405</f>
        <v>8430</v>
      </c>
      <c r="G12" s="31"/>
      <c r="H12" s="26">
        <f t="shared" si="2"/>
        <v>75715.37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>
        <f t="shared" si="3"/>
        <v>10963</v>
      </c>
      <c r="E13" s="30"/>
      <c r="F13" s="31">
        <v>15868</v>
      </c>
      <c r="G13" s="31"/>
      <c r="H13" s="26">
        <f t="shared" si="2"/>
        <v>65147.26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>
        <f t="shared" si="3"/>
        <v>16216</v>
      </c>
      <c r="E14" s="30"/>
      <c r="F14" s="31"/>
      <c r="G14" s="29"/>
      <c r="H14" s="26">
        <f t="shared" si="2"/>
        <v>19087.23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v>25740</v>
      </c>
      <c r="C15" s="29">
        <v>7462.24</v>
      </c>
      <c r="D15" s="29">
        <f t="shared" si="3"/>
        <v>8126</v>
      </c>
      <c r="E15" s="30"/>
      <c r="F15" s="31"/>
      <c r="G15" s="29"/>
      <c r="H15" s="26">
        <f t="shared" si="2"/>
        <v>41328.24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v>16613</v>
      </c>
      <c r="C16" s="29">
        <v>25443.65</v>
      </c>
      <c r="D16" s="29">
        <f t="shared" si="3"/>
        <v>29119</v>
      </c>
      <c r="E16" s="30"/>
      <c r="F16" s="31">
        <f>1123+10873+10+2139+3195</f>
        <v>17340</v>
      </c>
      <c r="G16" s="29"/>
      <c r="H16" s="26">
        <f t="shared" si="2"/>
        <v>88515.65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>
        <f t="shared" si="3"/>
        <v>757</v>
      </c>
      <c r="E17" s="30"/>
      <c r="F17" s="31"/>
      <c r="G17" s="29"/>
      <c r="H17" s="26">
        <f t="shared" si="2"/>
        <v>16949.96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>
        <f t="shared" si="3"/>
        <v>0</v>
      </c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>
        <f t="shared" si="3"/>
        <v>172</v>
      </c>
      <c r="E19" s="30"/>
      <c r="F19" s="31">
        <v>107</v>
      </c>
      <c r="G19" s="29"/>
      <c r="H19" s="26">
        <f>B19+C18+D19+E19+F19+G19</f>
        <v>279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>
        <f t="shared" si="3"/>
        <v>0</v>
      </c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>
        <f t="shared" si="3"/>
        <v>153</v>
      </c>
      <c r="E21" s="30"/>
      <c r="F21" s="31"/>
      <c r="G21" s="29"/>
      <c r="H21" s="26">
        <f t="shared" si="2"/>
        <v>7088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>
        <f t="shared" si="3"/>
        <v>1545</v>
      </c>
      <c r="E22" s="30"/>
      <c r="F22" s="31">
        <v>167</v>
      </c>
      <c r="G22" s="29"/>
      <c r="H22" s="26">
        <f t="shared" si="2"/>
        <v>9649.62</v>
      </c>
      <c r="I22" s="59"/>
      <c r="J22" s="59"/>
      <c r="K22" s="63"/>
      <c r="L22" s="61">
        <v>633</v>
      </c>
      <c r="M22" s="62">
        <v>912</v>
      </c>
    </row>
    <row r="23" spans="1:13">
      <c r="A23" s="184" t="s">
        <v>33</v>
      </c>
      <c r="B23" s="28">
        <v>113</v>
      </c>
      <c r="C23" s="29"/>
      <c r="D23" s="29">
        <f t="shared" si="3"/>
        <v>696</v>
      </c>
      <c r="E23" s="30"/>
      <c r="F23" s="31">
        <v>855</v>
      </c>
      <c r="G23" s="29"/>
      <c r="H23" s="26">
        <f t="shared" si="2"/>
        <v>1664</v>
      </c>
      <c r="I23" s="59"/>
      <c r="J23" s="59"/>
      <c r="K23" s="63"/>
      <c r="L23" s="61">
        <v>696</v>
      </c>
      <c r="M23" s="62"/>
    </row>
    <row r="24" spans="1:13">
      <c r="A24" s="184" t="s">
        <v>34</v>
      </c>
      <c r="B24" s="28">
        <v>1151</v>
      </c>
      <c r="C24" s="29">
        <v>32.5</v>
      </c>
      <c r="D24" s="29">
        <f t="shared" si="3"/>
        <v>34</v>
      </c>
      <c r="E24" s="30"/>
      <c r="F24" s="31"/>
      <c r="G24" s="29"/>
      <c r="H24" s="26">
        <f t="shared" si="2"/>
        <v>1217.5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3934</v>
      </c>
      <c r="C25" s="29"/>
      <c r="D25" s="29">
        <f t="shared" si="3"/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288392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510588.78</v>
      </c>
      <c r="I46" s="48">
        <f t="shared" si="7"/>
        <v>488831.78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 (原表)'!C51</f>
        <v>#REF!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4"/>
    <pageSetUpPr fitToPage="1"/>
  </sheetPr>
  <dimension ref="A1:R96"/>
  <sheetViews>
    <sheetView showGridLines="0" showZeros="0" tabSelected="1" view="pageBreakPreview" zoomScaleNormal="100" topLeftCell="A2" workbookViewId="0">
      <selection activeCell="B7" sqref="B7"/>
    </sheetView>
  </sheetViews>
  <sheetFormatPr defaultColWidth="9.16666666666667" defaultRowHeight="14.25"/>
  <cols>
    <col min="1" max="3" width="20" style="264" customWidth="1"/>
    <col min="4" max="17" width="9.16666666666667" style="264"/>
    <col min="18" max="18" width="15" style="264" customWidth="1"/>
    <col min="19" max="16384" width="9.16666666666667" style="264"/>
  </cols>
  <sheetData>
    <row r="1" ht="20.25" spans="2:3">
      <c r="B1" s="265"/>
      <c r="C1" s="265"/>
    </row>
    <row r="2" ht="20.25" spans="1:3">
      <c r="A2" s="265"/>
      <c r="B2" s="265"/>
      <c r="C2" s="265"/>
    </row>
    <row r="3" ht="20.25" spans="1:1">
      <c r="A3" s="266"/>
    </row>
    <row r="7" ht="88.5" customHeight="1" spans="5:12">
      <c r="E7" s="267"/>
      <c r="F7" s="267"/>
      <c r="K7" s="267"/>
      <c r="L7" s="267"/>
    </row>
    <row r="8" ht="55.5" customHeight="1" spans="1:18">
      <c r="A8" s="268" t="s">
        <v>56</v>
      </c>
      <c r="B8" s="268"/>
      <c r="C8" s="268"/>
      <c r="D8" s="268"/>
      <c r="E8" s="269"/>
      <c r="F8" s="269"/>
      <c r="G8" s="268"/>
      <c r="H8" s="268"/>
      <c r="I8" s="268"/>
      <c r="J8" s="268"/>
      <c r="K8" s="269"/>
      <c r="L8" s="269"/>
      <c r="M8" s="268"/>
      <c r="N8" s="268"/>
      <c r="O8" s="268"/>
      <c r="P8" s="268"/>
      <c r="Q8" s="268"/>
      <c r="R8" s="268"/>
    </row>
    <row r="9" ht="11.25" customHeight="1" spans="1:18">
      <c r="A9" s="270"/>
      <c r="B9" s="270"/>
      <c r="C9" s="270"/>
      <c r="D9" s="270"/>
      <c r="E9" s="271"/>
      <c r="F9" s="271"/>
      <c r="G9" s="270"/>
      <c r="H9" s="270"/>
      <c r="I9" s="270"/>
      <c r="J9" s="270"/>
      <c r="K9" s="271"/>
      <c r="L9" s="271"/>
      <c r="M9" s="270"/>
      <c r="N9" s="270"/>
      <c r="O9" s="270"/>
      <c r="P9" s="270"/>
      <c r="Q9" s="270"/>
      <c r="R9" s="270"/>
    </row>
    <row r="11" ht="46.5" spans="1:18">
      <c r="A11" s="270"/>
      <c r="B11" s="270"/>
      <c r="C11" s="270"/>
      <c r="D11" s="270"/>
      <c r="E11" s="271"/>
      <c r="F11" s="271"/>
      <c r="G11" s="270"/>
      <c r="H11" s="270"/>
      <c r="I11" s="270"/>
      <c r="J11" s="270"/>
      <c r="K11" s="271"/>
      <c r="L11" s="271"/>
      <c r="M11" s="270"/>
      <c r="N11" s="270"/>
      <c r="O11" s="270"/>
      <c r="P11" s="270"/>
      <c r="Q11" s="270"/>
      <c r="R11" s="270"/>
    </row>
    <row r="12" spans="5:12">
      <c r="E12" s="267"/>
      <c r="F12" s="267"/>
      <c r="K12" s="267"/>
      <c r="L12" s="267"/>
    </row>
    <row r="13" ht="18.75" customHeight="1" spans="5:12">
      <c r="E13" s="267"/>
      <c r="F13" s="267"/>
      <c r="K13" s="267"/>
      <c r="L13" s="267"/>
    </row>
    <row r="14" ht="30" customHeight="1" spans="5:12">
      <c r="E14" s="267"/>
      <c r="F14" s="267"/>
      <c r="K14" s="267"/>
      <c r="L14" s="267"/>
    </row>
    <row r="15" ht="6" customHeight="1" spans="5:12">
      <c r="E15" s="267"/>
      <c r="F15" s="267"/>
      <c r="K15" s="267"/>
      <c r="L15" s="267"/>
    </row>
    <row r="16" ht="8.25" hidden="1" customHeight="1" spans="5:12">
      <c r="E16" s="267"/>
      <c r="F16" s="267"/>
      <c r="K16" s="267"/>
      <c r="L16" s="267"/>
    </row>
    <row r="17" ht="64" customHeight="1" spans="5:12">
      <c r="E17" s="267"/>
      <c r="F17" s="267"/>
      <c r="K17" s="267"/>
      <c r="L17" s="267"/>
    </row>
    <row r="18" ht="140" customHeight="1" spans="1:18">
      <c r="A18" s="272" t="s">
        <v>57</v>
      </c>
      <c r="B18" s="272"/>
      <c r="C18" s="272"/>
      <c r="D18" s="272"/>
      <c r="E18" s="273"/>
      <c r="F18" s="273"/>
      <c r="G18" s="272"/>
      <c r="H18" s="272"/>
      <c r="I18" s="272"/>
      <c r="J18" s="272"/>
      <c r="K18" s="273"/>
      <c r="L18" s="273"/>
      <c r="M18" s="272"/>
      <c r="N18" s="272"/>
      <c r="O18" s="272"/>
      <c r="P18" s="272"/>
      <c r="Q18" s="272"/>
      <c r="R18" s="272"/>
    </row>
    <row r="19" ht="39" customHeight="1" spans="1:18">
      <c r="A19" s="274" t="s">
        <v>58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</row>
    <row r="20" spans="5:12">
      <c r="E20" s="267"/>
      <c r="F20" s="267"/>
      <c r="K20" s="267"/>
      <c r="L20" s="267"/>
    </row>
    <row r="21" spans="5:12">
      <c r="E21" s="267"/>
      <c r="F21" s="267"/>
      <c r="K21" s="267"/>
      <c r="L21" s="267"/>
    </row>
    <row r="22" spans="5:12">
      <c r="E22" s="267"/>
      <c r="F22" s="267"/>
      <c r="K22" s="267"/>
      <c r="L22" s="267"/>
    </row>
    <row r="23" spans="5:12">
      <c r="E23" s="267"/>
      <c r="F23" s="267"/>
      <c r="K23" s="267"/>
      <c r="L23" s="267"/>
    </row>
    <row r="24" spans="5:12">
      <c r="E24" s="267"/>
      <c r="F24" s="267"/>
      <c r="K24" s="267"/>
      <c r="L24" s="267"/>
    </row>
    <row r="25" spans="5:12">
      <c r="E25" s="267"/>
      <c r="F25" s="267"/>
      <c r="K25" s="267"/>
      <c r="L25" s="267"/>
    </row>
    <row r="26" spans="5:12">
      <c r="E26" s="267"/>
      <c r="F26" s="267"/>
      <c r="K26" s="267"/>
      <c r="L26" s="267"/>
    </row>
    <row r="27" spans="5:12">
      <c r="E27" s="267"/>
      <c r="F27" s="267"/>
      <c r="K27" s="267"/>
      <c r="L27" s="267"/>
    </row>
    <row r="28" spans="5:12">
      <c r="E28" s="267"/>
      <c r="F28" s="267"/>
      <c r="K28" s="267"/>
      <c r="L28" s="267"/>
    </row>
    <row r="29" spans="5:12">
      <c r="E29" s="267"/>
      <c r="F29" s="267"/>
      <c r="K29" s="267"/>
      <c r="L29" s="267"/>
    </row>
    <row r="30" spans="5:12">
      <c r="E30" s="267"/>
      <c r="F30" s="267"/>
      <c r="K30" s="267"/>
      <c r="L30" s="267"/>
    </row>
    <row r="31" spans="5:12">
      <c r="E31" s="267"/>
      <c r="F31" s="267"/>
      <c r="K31" s="267"/>
      <c r="L31" s="267"/>
    </row>
    <row r="32" spans="5:12">
      <c r="E32" s="267"/>
      <c r="F32" s="267"/>
      <c r="K32" s="267"/>
      <c r="L32" s="267"/>
    </row>
    <row r="33" spans="5:12">
      <c r="E33" s="267"/>
      <c r="F33" s="267"/>
      <c r="K33" s="267"/>
      <c r="L33" s="267"/>
    </row>
    <row r="34" spans="5:12">
      <c r="E34" s="267"/>
      <c r="F34" s="267"/>
      <c r="K34" s="267"/>
      <c r="L34" s="267"/>
    </row>
    <row r="35" spans="5:12">
      <c r="E35" s="267"/>
      <c r="F35" s="267"/>
      <c r="K35" s="267"/>
      <c r="L35" s="267"/>
    </row>
    <row r="36" spans="5:12">
      <c r="E36" s="267"/>
      <c r="F36" s="267"/>
      <c r="K36" s="267"/>
      <c r="L36" s="267"/>
    </row>
    <row r="37" spans="5:12">
      <c r="E37" s="267"/>
      <c r="F37" s="267"/>
      <c r="K37" s="267"/>
      <c r="L37" s="267"/>
    </row>
    <row r="38" spans="5:12">
      <c r="E38" s="267"/>
      <c r="F38" s="267"/>
      <c r="K38" s="267"/>
      <c r="L38" s="267"/>
    </row>
    <row r="39" spans="5:12">
      <c r="E39" s="267"/>
      <c r="F39" s="267"/>
      <c r="K39" s="267"/>
      <c r="L39" s="267"/>
    </row>
    <row r="40" spans="5:12">
      <c r="E40" s="267"/>
      <c r="F40" s="267"/>
      <c r="K40" s="267"/>
      <c r="L40" s="267"/>
    </row>
    <row r="41" spans="5:12">
      <c r="E41" s="267"/>
      <c r="F41" s="267"/>
      <c r="K41" s="267"/>
      <c r="L41" s="267"/>
    </row>
    <row r="42" spans="5:12">
      <c r="E42" s="267"/>
      <c r="F42" s="267"/>
      <c r="K42" s="267"/>
      <c r="L42" s="267"/>
    </row>
    <row r="43" spans="5:12">
      <c r="E43" s="267"/>
      <c r="F43" s="267"/>
      <c r="K43" s="267"/>
      <c r="L43" s="267"/>
    </row>
    <row r="44" spans="5:12">
      <c r="E44" s="267"/>
      <c r="F44" s="267"/>
      <c r="K44" s="267"/>
      <c r="L44" s="267"/>
    </row>
    <row r="45" spans="5:12">
      <c r="E45" s="267"/>
      <c r="F45" s="267"/>
      <c r="K45" s="267"/>
      <c r="L45" s="267"/>
    </row>
    <row r="46" spans="5:12">
      <c r="E46" s="267"/>
      <c r="F46" s="267"/>
      <c r="K46" s="267"/>
      <c r="L46" s="267"/>
    </row>
    <row r="47" spans="5:12">
      <c r="E47" s="267"/>
      <c r="F47" s="267"/>
      <c r="K47" s="267"/>
      <c r="L47" s="267"/>
    </row>
    <row r="48" spans="5:12">
      <c r="E48" s="267"/>
      <c r="F48" s="267"/>
      <c r="K48" s="267"/>
      <c r="L48" s="267"/>
    </row>
    <row r="49" spans="5:12">
      <c r="E49" s="267"/>
      <c r="F49" s="267"/>
      <c r="K49" s="267"/>
      <c r="L49" s="267"/>
    </row>
    <row r="50" spans="5:12">
      <c r="E50" s="267"/>
      <c r="F50" s="267"/>
      <c r="K50" s="267"/>
      <c r="L50" s="267"/>
    </row>
    <row r="51" spans="5:12">
      <c r="E51" s="267"/>
      <c r="F51" s="267"/>
      <c r="K51" s="267"/>
      <c r="L51" s="267"/>
    </row>
    <row r="52" spans="5:12">
      <c r="E52" s="267"/>
      <c r="F52" s="267"/>
      <c r="K52" s="267"/>
      <c r="L52" s="267"/>
    </row>
    <row r="53" spans="5:12">
      <c r="E53" s="267"/>
      <c r="F53" s="267"/>
      <c r="K53" s="267"/>
      <c r="L53" s="267"/>
    </row>
    <row r="54" spans="5:12">
      <c r="E54" s="267"/>
      <c r="F54" s="267"/>
      <c r="K54" s="267"/>
      <c r="L54" s="267"/>
    </row>
    <row r="55" spans="5:12">
      <c r="E55" s="267"/>
      <c r="F55" s="267"/>
      <c r="K55" s="267"/>
      <c r="L55" s="267"/>
    </row>
    <row r="56" spans="5:12">
      <c r="E56" s="267"/>
      <c r="F56" s="267"/>
      <c r="K56" s="267"/>
      <c r="L56" s="267"/>
    </row>
    <row r="57" spans="5:12">
      <c r="E57" s="267"/>
      <c r="F57" s="267"/>
      <c r="K57" s="267"/>
      <c r="L57" s="267"/>
    </row>
    <row r="58" spans="5:12">
      <c r="E58" s="267"/>
      <c r="F58" s="267"/>
      <c r="K58" s="267"/>
      <c r="L58" s="267"/>
    </row>
    <row r="96" spans="1:1">
      <c r="A96" s="264" t="s">
        <v>59</v>
      </c>
    </row>
  </sheetData>
  <sheetProtection formatCells="0" insertHyperlinks="0" autoFilter="0"/>
  <mergeCells count="4">
    <mergeCell ref="A8:R8"/>
    <mergeCell ref="A11:R11"/>
    <mergeCell ref="A18:R18"/>
    <mergeCell ref="A19:R19"/>
  </mergeCells>
  <printOptions horizontalCentered="1"/>
  <pageMargins left="0.75" right="0.75" top="0.979861111111111" bottom="0.979861111111111" header="0.509722222222222" footer="0.509722222222222"/>
  <pageSetup paperSize="8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pageSetUpPr fitToPage="1"/>
  </sheetPr>
  <dimension ref="A1:O64"/>
  <sheetViews>
    <sheetView topLeftCell="A52" workbookViewId="0">
      <selection activeCell="E49" sqref="E49"/>
    </sheetView>
  </sheetViews>
  <sheetFormatPr defaultColWidth="12" defaultRowHeight="13.5"/>
  <cols>
    <col min="1" max="1" width="60.8333333333333" style="198" customWidth="1"/>
    <col min="2" max="2" width="18.6666666666667" style="199" hidden="1" customWidth="1"/>
    <col min="3" max="4" width="18.6666666666667" style="200" hidden="1" customWidth="1"/>
    <col min="5" max="5" width="18.6666666666667" style="200" customWidth="1"/>
    <col min="6" max="7" width="18.6666666666667" style="201" customWidth="1"/>
    <col min="8" max="8" width="47.5" style="202" customWidth="1"/>
    <col min="9" max="9" width="17.5" style="199" hidden="1" customWidth="1"/>
    <col min="10" max="11" width="18.6666666666667" style="200" hidden="1" customWidth="1"/>
    <col min="12" max="12" width="18.6666666666667" style="200" customWidth="1"/>
    <col min="13" max="13" width="16.1666666666667" style="203" customWidth="1"/>
    <col min="14" max="14" width="17.6666666666667" style="203" customWidth="1"/>
    <col min="15" max="15" width="14.1666666666667" style="194"/>
    <col min="16" max="16" width="15.6666666666667" style="204"/>
    <col min="17" max="16384" width="12" style="204"/>
  </cols>
  <sheetData>
    <row r="1" s="193" customFormat="1" ht="14.25" spans="1:15">
      <c r="A1" s="205"/>
      <c r="B1" s="206"/>
      <c r="C1" s="207"/>
      <c r="D1" s="207"/>
      <c r="E1" s="207"/>
      <c r="F1" s="208"/>
      <c r="G1" s="208"/>
      <c r="H1" s="209"/>
      <c r="I1" s="206"/>
      <c r="J1" s="207"/>
      <c r="K1" s="207"/>
      <c r="L1" s="207"/>
      <c r="M1" s="248"/>
      <c r="N1" s="248"/>
      <c r="O1" s="249"/>
    </row>
    <row r="2" s="194" customFormat="1" ht="27" customHeight="1" spans="1:14">
      <c r="A2" s="210" t="s">
        <v>60</v>
      </c>
      <c r="B2" s="210"/>
      <c r="C2" s="210"/>
      <c r="D2" s="210"/>
      <c r="E2" s="210"/>
      <c r="F2" s="211"/>
      <c r="G2" s="211"/>
      <c r="H2" s="210"/>
      <c r="I2" s="210"/>
      <c r="J2" s="210"/>
      <c r="K2" s="210"/>
      <c r="L2" s="210"/>
      <c r="M2" s="250"/>
      <c r="N2" s="250"/>
    </row>
    <row r="3" s="194" customFormat="1" ht="14.25" spans="1:14">
      <c r="A3" s="198"/>
      <c r="B3" s="199"/>
      <c r="C3" s="200"/>
      <c r="D3" s="200"/>
      <c r="E3" s="200"/>
      <c r="F3" s="201"/>
      <c r="G3" s="201"/>
      <c r="H3" s="202"/>
      <c r="I3" s="199"/>
      <c r="J3" s="200"/>
      <c r="K3" s="200"/>
      <c r="L3" s="251"/>
      <c r="M3" s="203"/>
      <c r="N3" s="203" t="s">
        <v>61</v>
      </c>
    </row>
    <row r="4" s="195" customFormat="1" ht="21.35" customHeight="1" spans="1:14">
      <c r="A4" s="212" t="s">
        <v>62</v>
      </c>
      <c r="B4" s="213"/>
      <c r="C4" s="213"/>
      <c r="D4" s="213"/>
      <c r="E4" s="213"/>
      <c r="F4" s="214"/>
      <c r="G4" s="215"/>
      <c r="H4" s="216" t="s">
        <v>63</v>
      </c>
      <c r="I4" s="252"/>
      <c r="J4" s="252"/>
      <c r="K4" s="252"/>
      <c r="L4" s="252"/>
      <c r="M4" s="253"/>
      <c r="N4" s="253"/>
    </row>
    <row r="5" s="195" customFormat="1" ht="33" customHeight="1" spans="1:14">
      <c r="A5" s="217" t="s">
        <v>64</v>
      </c>
      <c r="B5" s="217" t="s">
        <v>65</v>
      </c>
      <c r="C5" s="217" t="s">
        <v>66</v>
      </c>
      <c r="D5" s="217" t="s">
        <v>67</v>
      </c>
      <c r="E5" s="218" t="s">
        <v>68</v>
      </c>
      <c r="F5" s="219" t="s">
        <v>69</v>
      </c>
      <c r="G5" s="219" t="s">
        <v>70</v>
      </c>
      <c r="H5" s="217" t="s">
        <v>64</v>
      </c>
      <c r="I5" s="217" t="s">
        <v>65</v>
      </c>
      <c r="J5" s="217" t="s">
        <v>66</v>
      </c>
      <c r="K5" s="217" t="s">
        <v>67</v>
      </c>
      <c r="L5" s="218" t="s">
        <v>68</v>
      </c>
      <c r="M5" s="254" t="s">
        <v>69</v>
      </c>
      <c r="N5" s="254" t="s">
        <v>70</v>
      </c>
    </row>
    <row r="6" s="196" customFormat="1" ht="15.75" spans="1:15">
      <c r="A6" s="220" t="s">
        <v>71</v>
      </c>
      <c r="B6" s="221">
        <v>1</v>
      </c>
      <c r="C6" s="221">
        <v>2</v>
      </c>
      <c r="D6" s="221">
        <v>3</v>
      </c>
      <c r="E6" s="221">
        <v>1</v>
      </c>
      <c r="F6" s="221">
        <v>2</v>
      </c>
      <c r="G6" s="221">
        <v>3</v>
      </c>
      <c r="H6" s="222" t="s">
        <v>71</v>
      </c>
      <c r="I6" s="255">
        <v>5</v>
      </c>
      <c r="J6" s="256">
        <v>6</v>
      </c>
      <c r="K6" s="256">
        <v>7</v>
      </c>
      <c r="L6" s="256">
        <v>4</v>
      </c>
      <c r="M6" s="257">
        <v>5</v>
      </c>
      <c r="N6" s="257">
        <v>6</v>
      </c>
      <c r="O6" s="195"/>
    </row>
    <row r="7" s="197" customFormat="1" ht="21" customHeight="1" spans="1:14">
      <c r="A7" s="223" t="s">
        <v>72</v>
      </c>
      <c r="B7" s="224">
        <f>B8+B29</f>
        <v>58000.02</v>
      </c>
      <c r="C7" s="224">
        <f>C8+C29</f>
        <v>58000.02</v>
      </c>
      <c r="D7" s="224">
        <f>D8+D29</f>
        <v>60226</v>
      </c>
      <c r="E7" s="224">
        <f>E8+E29</f>
        <v>63000</v>
      </c>
      <c r="F7" s="224">
        <v>0</v>
      </c>
      <c r="G7" s="224">
        <v>63000</v>
      </c>
      <c r="H7" s="223" t="s">
        <v>73</v>
      </c>
      <c r="I7" s="232">
        <f t="shared" ref="I7:M7" si="0">SUM(I8:I31)</f>
        <v>304734.59</v>
      </c>
      <c r="J7" s="224">
        <f t="shared" ref="I7:L7" si="1">SUM(J8:J31)</f>
        <v>369613.63</v>
      </c>
      <c r="K7" s="224">
        <f t="shared" si="1"/>
        <v>382023.64</v>
      </c>
      <c r="L7" s="232">
        <f t="shared" si="0"/>
        <v>325899.97</v>
      </c>
      <c r="M7" s="232">
        <f t="shared" si="0"/>
        <v>19451</v>
      </c>
      <c r="N7" s="232">
        <f>L7+M7</f>
        <v>345350.97</v>
      </c>
    </row>
    <row r="8" s="195" customFormat="1" ht="21" customHeight="1" spans="1:14">
      <c r="A8" s="225" t="s">
        <v>74</v>
      </c>
      <c r="B8" s="226">
        <f>SUM(B9:B28)</f>
        <v>32000</v>
      </c>
      <c r="C8" s="226">
        <f>SUM(C9:C28)</f>
        <v>32000</v>
      </c>
      <c r="D8" s="226">
        <f>SUM(D9:D28)</f>
        <v>40582</v>
      </c>
      <c r="E8" s="226">
        <f>SUM(E9:E28)</f>
        <v>39000</v>
      </c>
      <c r="F8" s="226"/>
      <c r="G8" s="226">
        <v>39000</v>
      </c>
      <c r="H8" s="227" t="s">
        <v>75</v>
      </c>
      <c r="I8" s="228">
        <v>17658.4</v>
      </c>
      <c r="J8" s="228">
        <v>23509.02</v>
      </c>
      <c r="K8" s="228">
        <v>27426</v>
      </c>
      <c r="L8" s="229">
        <v>21918.27</v>
      </c>
      <c r="M8" s="229">
        <f>2672.2+50</f>
        <v>2722.2</v>
      </c>
      <c r="N8" s="229">
        <f>L8+M8</f>
        <v>24640.47</v>
      </c>
    </row>
    <row r="9" s="195" customFormat="1" ht="21" customHeight="1" spans="1:14">
      <c r="A9" s="227" t="s">
        <v>76</v>
      </c>
      <c r="B9" s="228">
        <v>11850</v>
      </c>
      <c r="C9" s="228">
        <v>11850</v>
      </c>
      <c r="D9" s="229">
        <v>14864</v>
      </c>
      <c r="E9" s="228">
        <v>14760</v>
      </c>
      <c r="F9" s="228"/>
      <c r="G9" s="228">
        <v>14760</v>
      </c>
      <c r="H9" s="227" t="s">
        <v>77</v>
      </c>
      <c r="I9" s="232"/>
      <c r="J9" s="232"/>
      <c r="K9" s="226"/>
      <c r="L9" s="231"/>
      <c r="M9" s="229"/>
      <c r="N9" s="229"/>
    </row>
    <row r="10" s="195" customFormat="1" ht="21" customHeight="1" spans="1:14">
      <c r="A10" s="227" t="s">
        <v>78</v>
      </c>
      <c r="B10" s="229"/>
      <c r="C10" s="229"/>
      <c r="D10" s="226"/>
      <c r="E10" s="229"/>
      <c r="F10" s="229"/>
      <c r="G10" s="229"/>
      <c r="H10" s="227" t="s">
        <v>79</v>
      </c>
      <c r="I10" s="228">
        <v>172</v>
      </c>
      <c r="J10" s="228">
        <v>447</v>
      </c>
      <c r="K10" s="228">
        <v>407</v>
      </c>
      <c r="L10" s="229">
        <v>328.75</v>
      </c>
      <c r="M10" s="229">
        <v>135</v>
      </c>
      <c r="N10" s="229">
        <f t="shared" ref="N8:N37" si="2">L10+M10</f>
        <v>463.75</v>
      </c>
    </row>
    <row r="11" s="195" customFormat="1" ht="21" customHeight="1" spans="1:14">
      <c r="A11" s="227" t="s">
        <v>80</v>
      </c>
      <c r="B11" s="228">
        <v>4950</v>
      </c>
      <c r="C11" s="228">
        <v>4950</v>
      </c>
      <c r="D11" s="229">
        <v>7894</v>
      </c>
      <c r="E11" s="228">
        <v>7050</v>
      </c>
      <c r="F11" s="228"/>
      <c r="G11" s="228">
        <v>7050</v>
      </c>
      <c r="H11" s="227" t="s">
        <v>81</v>
      </c>
      <c r="I11" s="228">
        <v>13268.1</v>
      </c>
      <c r="J11" s="228">
        <v>15791.13</v>
      </c>
      <c r="K11" s="228">
        <v>15020</v>
      </c>
      <c r="L11" s="229">
        <v>12591.42</v>
      </c>
      <c r="M11" s="229">
        <v>662.9</v>
      </c>
      <c r="N11" s="229">
        <f t="shared" si="2"/>
        <v>13254.32</v>
      </c>
    </row>
    <row r="12" s="195" customFormat="1" ht="21" customHeight="1" spans="1:14">
      <c r="A12" s="227" t="s">
        <v>82</v>
      </c>
      <c r="B12" s="230"/>
      <c r="C12" s="230"/>
      <c r="D12" s="226"/>
      <c r="E12" s="229"/>
      <c r="F12" s="229"/>
      <c r="G12" s="229"/>
      <c r="H12" s="227" t="s">
        <v>83</v>
      </c>
      <c r="I12" s="228">
        <v>63493.9</v>
      </c>
      <c r="J12" s="228">
        <v>69289.4977</v>
      </c>
      <c r="K12" s="228">
        <v>67866</v>
      </c>
      <c r="L12" s="229">
        <v>63530.66</v>
      </c>
      <c r="M12" s="229">
        <f>1577.4+1100</f>
        <v>2677.4</v>
      </c>
      <c r="N12" s="229">
        <f t="shared" si="2"/>
        <v>66208.06</v>
      </c>
    </row>
    <row r="13" s="195" customFormat="1" ht="21" customHeight="1" spans="1:14">
      <c r="A13" s="227" t="s">
        <v>84</v>
      </c>
      <c r="B13" s="228">
        <v>1200</v>
      </c>
      <c r="C13" s="228">
        <v>1200</v>
      </c>
      <c r="D13" s="229">
        <v>1783</v>
      </c>
      <c r="E13" s="228">
        <v>1800</v>
      </c>
      <c r="F13" s="228"/>
      <c r="G13" s="228">
        <v>1800</v>
      </c>
      <c r="H13" s="227" t="s">
        <v>85</v>
      </c>
      <c r="I13" s="228">
        <v>165.28</v>
      </c>
      <c r="J13" s="228">
        <v>309.14</v>
      </c>
      <c r="K13" s="228">
        <v>293</v>
      </c>
      <c r="L13" s="229">
        <v>209.52</v>
      </c>
      <c r="M13" s="229"/>
      <c r="N13" s="229">
        <f t="shared" si="2"/>
        <v>209.52</v>
      </c>
    </row>
    <row r="14" s="195" customFormat="1" ht="21" customHeight="1" spans="1:14">
      <c r="A14" s="227" t="s">
        <v>86</v>
      </c>
      <c r="B14" s="228">
        <v>1060</v>
      </c>
      <c r="C14" s="228">
        <v>1060</v>
      </c>
      <c r="D14" s="229">
        <v>1325</v>
      </c>
      <c r="E14" s="228">
        <v>1160</v>
      </c>
      <c r="F14" s="228"/>
      <c r="G14" s="228">
        <v>1160</v>
      </c>
      <c r="H14" s="227" t="s">
        <v>87</v>
      </c>
      <c r="I14" s="228">
        <v>2709.74</v>
      </c>
      <c r="J14" s="228">
        <v>3356.85</v>
      </c>
      <c r="K14" s="228">
        <v>4004</v>
      </c>
      <c r="L14" s="229">
        <v>3113.11</v>
      </c>
      <c r="M14" s="229">
        <v>42</v>
      </c>
      <c r="N14" s="229">
        <f t="shared" si="2"/>
        <v>3155.11</v>
      </c>
    </row>
    <row r="15" s="195" customFormat="1" ht="21" customHeight="1" spans="1:14">
      <c r="A15" s="227" t="s">
        <v>88</v>
      </c>
      <c r="B15" s="228">
        <v>1500</v>
      </c>
      <c r="C15" s="228">
        <v>1500</v>
      </c>
      <c r="D15" s="229">
        <v>1934</v>
      </c>
      <c r="E15" s="228">
        <v>1800</v>
      </c>
      <c r="F15" s="228"/>
      <c r="G15" s="228">
        <v>1800</v>
      </c>
      <c r="H15" s="227" t="s">
        <v>89</v>
      </c>
      <c r="I15" s="228">
        <v>80488.18</v>
      </c>
      <c r="J15" s="228">
        <v>87249.52</v>
      </c>
      <c r="K15" s="228">
        <v>92170</v>
      </c>
      <c r="L15" s="229">
        <v>98197.86</v>
      </c>
      <c r="M15" s="229">
        <v>437.4</v>
      </c>
      <c r="N15" s="229">
        <f t="shared" si="2"/>
        <v>98635.26</v>
      </c>
    </row>
    <row r="16" s="195" customFormat="1" ht="21" customHeight="1" spans="1:14">
      <c r="A16" s="227" t="s">
        <v>90</v>
      </c>
      <c r="B16" s="228">
        <v>2000</v>
      </c>
      <c r="C16" s="228">
        <v>2000</v>
      </c>
      <c r="D16" s="229">
        <v>2593</v>
      </c>
      <c r="E16" s="228">
        <v>2200</v>
      </c>
      <c r="F16" s="228"/>
      <c r="G16" s="228">
        <v>2200</v>
      </c>
      <c r="H16" s="227" t="s">
        <v>91</v>
      </c>
      <c r="I16" s="228">
        <v>30656.51</v>
      </c>
      <c r="J16" s="228">
        <v>33067.34</v>
      </c>
      <c r="K16" s="228">
        <v>33277</v>
      </c>
      <c r="L16" s="229">
        <v>30780.02</v>
      </c>
      <c r="M16" s="229">
        <v>313.3</v>
      </c>
      <c r="N16" s="229">
        <f t="shared" si="2"/>
        <v>31093.32</v>
      </c>
    </row>
    <row r="17" s="195" customFormat="1" ht="21" customHeight="1" spans="1:14">
      <c r="A17" s="227" t="s">
        <v>92</v>
      </c>
      <c r="B17" s="228">
        <v>810</v>
      </c>
      <c r="C17" s="228">
        <v>810</v>
      </c>
      <c r="D17" s="229">
        <v>1018</v>
      </c>
      <c r="E17" s="228">
        <v>810</v>
      </c>
      <c r="F17" s="228"/>
      <c r="G17" s="228">
        <v>810</v>
      </c>
      <c r="H17" s="227" t="s">
        <v>93</v>
      </c>
      <c r="I17" s="228">
        <v>5114.66</v>
      </c>
      <c r="J17" s="228">
        <v>6778.44</v>
      </c>
      <c r="K17" s="228">
        <v>6776</v>
      </c>
      <c r="L17" s="229">
        <v>1476.44</v>
      </c>
      <c r="M17" s="229">
        <v>479</v>
      </c>
      <c r="N17" s="229">
        <f t="shared" si="2"/>
        <v>1955.44</v>
      </c>
    </row>
    <row r="18" s="195" customFormat="1" ht="21" customHeight="1" spans="1:14">
      <c r="A18" s="227" t="s">
        <v>94</v>
      </c>
      <c r="B18" s="228">
        <v>2430</v>
      </c>
      <c r="C18" s="228">
        <v>2430</v>
      </c>
      <c r="D18" s="229">
        <v>2479</v>
      </c>
      <c r="E18" s="228">
        <v>2730</v>
      </c>
      <c r="F18" s="228"/>
      <c r="G18" s="228">
        <v>2730</v>
      </c>
      <c r="H18" s="227" t="s">
        <v>95</v>
      </c>
      <c r="I18" s="228">
        <v>9963.82</v>
      </c>
      <c r="J18" s="228">
        <v>13617.028</v>
      </c>
      <c r="K18" s="228">
        <v>21572</v>
      </c>
      <c r="L18" s="229">
        <v>7737.34</v>
      </c>
      <c r="M18" s="229">
        <f>1678.54+500</f>
        <v>2178.54</v>
      </c>
      <c r="N18" s="229">
        <f t="shared" si="2"/>
        <v>9915.88</v>
      </c>
    </row>
    <row r="19" s="195" customFormat="1" ht="21" customHeight="1" spans="1:14">
      <c r="A19" s="227" t="s">
        <v>96</v>
      </c>
      <c r="B19" s="228">
        <v>2020</v>
      </c>
      <c r="C19" s="228">
        <v>2020</v>
      </c>
      <c r="D19" s="229">
        <v>2498</v>
      </c>
      <c r="E19" s="228">
        <v>2420</v>
      </c>
      <c r="F19" s="228"/>
      <c r="G19" s="228">
        <v>2420</v>
      </c>
      <c r="H19" s="227" t="s">
        <v>97</v>
      </c>
      <c r="I19" s="228">
        <v>44021.49</v>
      </c>
      <c r="J19" s="228">
        <v>51290.94</v>
      </c>
      <c r="K19" s="228">
        <v>63541</v>
      </c>
      <c r="L19" s="229">
        <v>50719.79</v>
      </c>
      <c r="M19" s="229">
        <v>2285.8</v>
      </c>
      <c r="N19" s="229">
        <f t="shared" si="2"/>
        <v>53005.59</v>
      </c>
    </row>
    <row r="20" s="195" customFormat="1" ht="21" customHeight="1" spans="1:14">
      <c r="A20" s="227" t="s">
        <v>98</v>
      </c>
      <c r="B20" s="228">
        <v>795</v>
      </c>
      <c r="C20" s="228">
        <v>795</v>
      </c>
      <c r="D20" s="229">
        <v>870</v>
      </c>
      <c r="E20" s="228">
        <v>795</v>
      </c>
      <c r="F20" s="228"/>
      <c r="G20" s="228">
        <v>795</v>
      </c>
      <c r="H20" s="227" t="s">
        <v>99</v>
      </c>
      <c r="I20" s="228">
        <v>3115.64</v>
      </c>
      <c r="J20" s="228">
        <v>7980.98</v>
      </c>
      <c r="K20" s="228">
        <v>10188</v>
      </c>
      <c r="L20" s="229">
        <v>2188.74</v>
      </c>
      <c r="M20" s="229">
        <v>15.95</v>
      </c>
      <c r="N20" s="229">
        <f t="shared" si="2"/>
        <v>2204.69</v>
      </c>
    </row>
    <row r="21" s="195" customFormat="1" ht="21" customHeight="1" spans="1:14">
      <c r="A21" s="227" t="s">
        <v>100</v>
      </c>
      <c r="B21" s="229"/>
      <c r="C21" s="229"/>
      <c r="D21" s="226"/>
      <c r="E21" s="229"/>
      <c r="F21" s="229"/>
      <c r="G21" s="229"/>
      <c r="H21" s="227" t="s">
        <v>101</v>
      </c>
      <c r="I21" s="228">
        <v>1097.82</v>
      </c>
      <c r="J21" s="228">
        <v>1303.72</v>
      </c>
      <c r="K21" s="228">
        <v>1294</v>
      </c>
      <c r="L21" s="229">
        <v>1140.65</v>
      </c>
      <c r="M21" s="229">
        <v>170.9</v>
      </c>
      <c r="N21" s="229">
        <f t="shared" si="2"/>
        <v>1311.55</v>
      </c>
    </row>
    <row r="22" s="195" customFormat="1" ht="21" customHeight="1" spans="1:14">
      <c r="A22" s="227" t="s">
        <v>102</v>
      </c>
      <c r="B22" s="229"/>
      <c r="C22" s="229"/>
      <c r="D22" s="226"/>
      <c r="E22" s="229"/>
      <c r="F22" s="229"/>
      <c r="G22" s="229"/>
      <c r="H22" s="227" t="s">
        <v>103</v>
      </c>
      <c r="I22" s="228">
        <v>1081.36</v>
      </c>
      <c r="J22" s="228">
        <v>1081.36</v>
      </c>
      <c r="K22" s="228">
        <v>1556</v>
      </c>
      <c r="L22" s="229">
        <v>1214.21</v>
      </c>
      <c r="M22" s="229"/>
      <c r="N22" s="229">
        <f t="shared" si="2"/>
        <v>1214.21</v>
      </c>
    </row>
    <row r="23" s="195" customFormat="1" ht="21" customHeight="1" spans="1:14">
      <c r="A23" s="227" t="s">
        <v>104</v>
      </c>
      <c r="B23" s="229"/>
      <c r="C23" s="229"/>
      <c r="D23" s="226"/>
      <c r="E23" s="229"/>
      <c r="F23" s="229"/>
      <c r="G23" s="229"/>
      <c r="H23" s="227" t="s">
        <v>105</v>
      </c>
      <c r="I23" s="232"/>
      <c r="J23" s="232"/>
      <c r="K23" s="226"/>
      <c r="L23" s="231"/>
      <c r="M23" s="229"/>
      <c r="N23" s="229"/>
    </row>
    <row r="24" s="195" customFormat="1" ht="21" customHeight="1" spans="1:14">
      <c r="A24" s="227" t="s">
        <v>106</v>
      </c>
      <c r="B24" s="228">
        <v>840</v>
      </c>
      <c r="C24" s="228">
        <v>840</v>
      </c>
      <c r="D24" s="229">
        <v>467</v>
      </c>
      <c r="E24" s="228">
        <v>840</v>
      </c>
      <c r="F24" s="228"/>
      <c r="G24" s="228">
        <v>840</v>
      </c>
      <c r="H24" s="227" t="s">
        <v>107</v>
      </c>
      <c r="I24" s="232"/>
      <c r="J24" s="232"/>
      <c r="K24" s="226"/>
      <c r="L24" s="231"/>
      <c r="M24" s="229"/>
      <c r="N24" s="229"/>
    </row>
    <row r="25" s="195" customFormat="1" ht="21" customHeight="1" spans="1:14">
      <c r="A25" s="227" t="s">
        <v>108</v>
      </c>
      <c r="B25" s="228">
        <v>2450</v>
      </c>
      <c r="C25" s="228">
        <v>2450</v>
      </c>
      <c r="D25" s="229">
        <v>2729</v>
      </c>
      <c r="E25" s="228">
        <v>2540</v>
      </c>
      <c r="F25" s="228"/>
      <c r="G25" s="228">
        <v>2540</v>
      </c>
      <c r="H25" s="227" t="s">
        <v>109</v>
      </c>
      <c r="I25" s="228">
        <v>1205.11</v>
      </c>
      <c r="J25" s="228">
        <v>5757.89</v>
      </c>
      <c r="K25" s="228">
        <v>5658</v>
      </c>
      <c r="L25" s="229">
        <v>1385.31</v>
      </c>
      <c r="M25" s="229">
        <v>1020.89</v>
      </c>
      <c r="N25" s="229">
        <f t="shared" si="2"/>
        <v>2406.2</v>
      </c>
    </row>
    <row r="26" s="195" customFormat="1" ht="21" customHeight="1" spans="1:14">
      <c r="A26" s="227" t="s">
        <v>110</v>
      </c>
      <c r="B26" s="231"/>
      <c r="C26" s="231"/>
      <c r="D26" s="226"/>
      <c r="E26" s="229"/>
      <c r="F26" s="229"/>
      <c r="G26" s="229"/>
      <c r="H26" s="227" t="s">
        <v>111</v>
      </c>
      <c r="I26" s="228">
        <v>8730.33</v>
      </c>
      <c r="J26" s="228">
        <v>10312.5643</v>
      </c>
      <c r="K26" s="228">
        <v>10523</v>
      </c>
      <c r="L26" s="229">
        <v>9574.86</v>
      </c>
      <c r="M26" s="229">
        <f>103.78+500</f>
        <v>603.78</v>
      </c>
      <c r="N26" s="229">
        <f t="shared" si="2"/>
        <v>10178.64</v>
      </c>
    </row>
    <row r="27" s="195" customFormat="1" ht="21" customHeight="1" spans="1:14">
      <c r="A27" s="227" t="s">
        <v>112</v>
      </c>
      <c r="B27" s="228">
        <v>95</v>
      </c>
      <c r="C27" s="228">
        <v>95</v>
      </c>
      <c r="D27" s="229">
        <v>86</v>
      </c>
      <c r="E27" s="228">
        <v>95</v>
      </c>
      <c r="F27" s="228"/>
      <c r="G27" s="228">
        <v>95</v>
      </c>
      <c r="H27" s="227" t="s">
        <v>113</v>
      </c>
      <c r="I27" s="228">
        <v>1207.43</v>
      </c>
      <c r="J27" s="228">
        <v>1741.75</v>
      </c>
      <c r="K27" s="228">
        <v>1299</v>
      </c>
      <c r="L27" s="229">
        <v>2009.24</v>
      </c>
      <c r="M27" s="229">
        <v>229.22</v>
      </c>
      <c r="N27" s="229">
        <f t="shared" si="2"/>
        <v>2238.46</v>
      </c>
    </row>
    <row r="28" s="195" customFormat="1" ht="21" customHeight="1" spans="1:14">
      <c r="A28" s="227" t="s">
        <v>114</v>
      </c>
      <c r="B28" s="231"/>
      <c r="C28" s="232"/>
      <c r="D28" s="229">
        <v>42</v>
      </c>
      <c r="E28" s="229"/>
      <c r="F28" s="229"/>
      <c r="G28" s="229"/>
      <c r="H28" s="227" t="s">
        <v>115</v>
      </c>
      <c r="I28" s="228">
        <v>6080.26</v>
      </c>
      <c r="J28" s="228">
        <v>8373.9</v>
      </c>
      <c r="K28" s="228">
        <v>8740</v>
      </c>
      <c r="L28" s="229">
        <v>3138.2</v>
      </c>
      <c r="M28" s="229">
        <v>161.72</v>
      </c>
      <c r="N28" s="229">
        <f t="shared" si="2"/>
        <v>3299.92</v>
      </c>
    </row>
    <row r="29" s="195" customFormat="1" ht="21" customHeight="1" spans="1:14">
      <c r="A29" s="225" t="s">
        <v>116</v>
      </c>
      <c r="B29" s="226">
        <f>SUM(B30:B37)</f>
        <v>26000.02</v>
      </c>
      <c r="C29" s="226">
        <f>SUM(C30:C37)</f>
        <v>26000.02</v>
      </c>
      <c r="D29" s="226">
        <f>SUM(D30:D37)</f>
        <v>19644</v>
      </c>
      <c r="E29" s="226">
        <f>SUM(E30:E37)</f>
        <v>24000</v>
      </c>
      <c r="F29" s="226"/>
      <c r="G29" s="226">
        <v>24000</v>
      </c>
      <c r="H29" s="227" t="s">
        <v>117</v>
      </c>
      <c r="I29" s="228">
        <v>4252.56</v>
      </c>
      <c r="J29" s="228">
        <v>18103.56</v>
      </c>
      <c r="K29" s="228">
        <v>399.64</v>
      </c>
      <c r="L29" s="229">
        <v>4160.43</v>
      </c>
      <c r="M29" s="229">
        <f>5365-50</f>
        <v>5315</v>
      </c>
      <c r="N29" s="229">
        <f t="shared" si="2"/>
        <v>9475.43</v>
      </c>
    </row>
    <row r="30" s="195" customFormat="1" ht="21" customHeight="1" spans="1:14">
      <c r="A30" s="227" t="s">
        <v>118</v>
      </c>
      <c r="B30" s="228">
        <v>609</v>
      </c>
      <c r="C30" s="228">
        <v>609</v>
      </c>
      <c r="D30" s="229">
        <v>2797</v>
      </c>
      <c r="E30" s="228">
        <v>1916</v>
      </c>
      <c r="F30" s="228"/>
      <c r="G30" s="228">
        <v>1916</v>
      </c>
      <c r="H30" s="227" t="s">
        <v>119</v>
      </c>
      <c r="I30" s="228">
        <v>10202</v>
      </c>
      <c r="J30" s="228">
        <v>10202</v>
      </c>
      <c r="K30" s="228">
        <v>9968</v>
      </c>
      <c r="L30" s="229">
        <v>10415.15</v>
      </c>
      <c r="M30" s="229"/>
      <c r="N30" s="229">
        <f t="shared" si="2"/>
        <v>10415.15</v>
      </c>
    </row>
    <row r="31" s="195" customFormat="1" ht="21" customHeight="1" spans="1:14">
      <c r="A31" s="227" t="s">
        <v>120</v>
      </c>
      <c r="B31" s="228">
        <v>4027.02</v>
      </c>
      <c r="C31" s="228">
        <v>4027.02</v>
      </c>
      <c r="D31" s="229">
        <v>2534</v>
      </c>
      <c r="E31" s="228">
        <v>1927</v>
      </c>
      <c r="F31" s="228"/>
      <c r="G31" s="228">
        <v>1927</v>
      </c>
      <c r="H31" s="227" t="s">
        <v>121</v>
      </c>
      <c r="I31" s="228">
        <v>50</v>
      </c>
      <c r="J31" s="228">
        <v>50</v>
      </c>
      <c r="K31" s="228">
        <v>46</v>
      </c>
      <c r="L31" s="229">
        <v>70</v>
      </c>
      <c r="M31" s="229"/>
      <c r="N31" s="229">
        <f t="shared" si="2"/>
        <v>70</v>
      </c>
    </row>
    <row r="32" s="195" customFormat="1" ht="21" customHeight="1" spans="1:14">
      <c r="A32" s="227" t="s">
        <v>122</v>
      </c>
      <c r="B32" s="228">
        <v>11406</v>
      </c>
      <c r="C32" s="228">
        <v>11406</v>
      </c>
      <c r="D32" s="229">
        <v>3641</v>
      </c>
      <c r="E32" s="228">
        <v>7315</v>
      </c>
      <c r="F32" s="228"/>
      <c r="G32" s="228">
        <v>7315</v>
      </c>
      <c r="H32" s="233"/>
      <c r="I32" s="258"/>
      <c r="J32" s="258"/>
      <c r="K32" s="258"/>
      <c r="L32" s="258"/>
      <c r="M32" s="259"/>
      <c r="N32" s="260"/>
    </row>
    <row r="33" s="195" customFormat="1" ht="21" customHeight="1" spans="1:14">
      <c r="A33" s="227" t="s">
        <v>123</v>
      </c>
      <c r="B33" s="231"/>
      <c r="C33" s="231"/>
      <c r="D33" s="226"/>
      <c r="E33" s="229"/>
      <c r="F33" s="229"/>
      <c r="G33" s="229"/>
      <c r="H33" s="233"/>
      <c r="I33" s="258"/>
      <c r="J33" s="258"/>
      <c r="K33" s="258"/>
      <c r="L33" s="258"/>
      <c r="M33" s="259"/>
      <c r="N33" s="260"/>
    </row>
    <row r="34" s="195" customFormat="1" ht="21" customHeight="1" spans="1:14">
      <c r="A34" s="227" t="s">
        <v>124</v>
      </c>
      <c r="B34" s="228">
        <v>9268</v>
      </c>
      <c r="C34" s="228">
        <v>9268</v>
      </c>
      <c r="D34" s="229">
        <v>9560</v>
      </c>
      <c r="E34" s="228">
        <v>12202</v>
      </c>
      <c r="F34" s="228"/>
      <c r="G34" s="228">
        <v>12202</v>
      </c>
      <c r="H34" s="227"/>
      <c r="I34" s="229"/>
      <c r="J34" s="229"/>
      <c r="K34" s="229"/>
      <c r="L34" s="229"/>
      <c r="M34" s="259"/>
      <c r="N34" s="260"/>
    </row>
    <row r="35" s="195" customFormat="1" ht="21" customHeight="1" spans="1:14">
      <c r="A35" s="227" t="s">
        <v>125</v>
      </c>
      <c r="B35" s="231"/>
      <c r="C35" s="231"/>
      <c r="D35" s="226"/>
      <c r="E35" s="229"/>
      <c r="F35" s="229"/>
      <c r="G35" s="229"/>
      <c r="H35" s="227"/>
      <c r="I35" s="229"/>
      <c r="J35" s="229"/>
      <c r="K35" s="229"/>
      <c r="L35" s="229"/>
      <c r="M35" s="259"/>
      <c r="N35" s="260"/>
    </row>
    <row r="36" s="195" customFormat="1" ht="21" customHeight="1" spans="1:14">
      <c r="A36" s="227" t="s">
        <v>126</v>
      </c>
      <c r="B36" s="228">
        <v>490</v>
      </c>
      <c r="C36" s="228">
        <v>490</v>
      </c>
      <c r="D36" s="229">
        <v>900</v>
      </c>
      <c r="E36" s="228">
        <v>440</v>
      </c>
      <c r="F36" s="228"/>
      <c r="G36" s="228">
        <v>440</v>
      </c>
      <c r="H36" s="227"/>
      <c r="I36" s="229"/>
      <c r="J36" s="229"/>
      <c r="K36" s="229"/>
      <c r="L36" s="229"/>
      <c r="M36" s="259"/>
      <c r="N36" s="260"/>
    </row>
    <row r="37" s="195" customFormat="1" ht="21" customHeight="1" spans="1:14">
      <c r="A37" s="227" t="s">
        <v>127</v>
      </c>
      <c r="B37" s="228">
        <v>200</v>
      </c>
      <c r="C37" s="228">
        <v>200</v>
      </c>
      <c r="D37" s="229">
        <v>212</v>
      </c>
      <c r="E37" s="228">
        <v>200</v>
      </c>
      <c r="F37" s="228"/>
      <c r="G37" s="228">
        <v>200</v>
      </c>
      <c r="H37" s="227"/>
      <c r="I37" s="229"/>
      <c r="J37" s="229"/>
      <c r="K37" s="229"/>
      <c r="L37" s="229"/>
      <c r="M37" s="259"/>
      <c r="N37" s="260"/>
    </row>
    <row r="38" s="195" customFormat="1" ht="21" customHeight="1" spans="1:14">
      <c r="A38" s="234"/>
      <c r="B38" s="229"/>
      <c r="C38" s="229"/>
      <c r="D38" s="229"/>
      <c r="E38" s="229"/>
      <c r="F38" s="229"/>
      <c r="G38" s="229"/>
      <c r="H38" s="227"/>
      <c r="I38" s="229"/>
      <c r="J38" s="229"/>
      <c r="K38" s="229"/>
      <c r="L38" s="229"/>
      <c r="M38" s="259"/>
      <c r="N38" s="259"/>
    </row>
    <row r="39" s="195" customFormat="1" ht="21" customHeight="1" spans="1:14">
      <c r="A39" s="235" t="s">
        <v>128</v>
      </c>
      <c r="B39" s="226"/>
      <c r="C39" s="226"/>
      <c r="D39" s="226"/>
      <c r="E39" s="226"/>
      <c r="F39" s="226"/>
      <c r="G39" s="226"/>
      <c r="H39" s="236" t="s">
        <v>129</v>
      </c>
      <c r="I39" s="261">
        <v>3200</v>
      </c>
      <c r="J39" s="261">
        <v>4649</v>
      </c>
      <c r="K39" s="261">
        <v>0</v>
      </c>
      <c r="L39" s="261">
        <v>3500</v>
      </c>
      <c r="M39" s="261">
        <v>0</v>
      </c>
      <c r="N39" s="261">
        <v>3500</v>
      </c>
    </row>
    <row r="40" s="195" customFormat="1" ht="21" customHeight="1" spans="1:14">
      <c r="A40" s="236" t="s">
        <v>130</v>
      </c>
      <c r="B40" s="226">
        <f>SUM(B41:B42)</f>
        <v>0</v>
      </c>
      <c r="C40" s="226">
        <f>SUM(C41:C42)</f>
        <v>0</v>
      </c>
      <c r="D40" s="226">
        <f>SUM(D41:D42)</f>
        <v>0</v>
      </c>
      <c r="E40" s="226">
        <f>SUM(E41:E42)</f>
        <v>0</v>
      </c>
      <c r="F40" s="226"/>
      <c r="G40" s="226">
        <v>0</v>
      </c>
      <c r="H40" s="236" t="s">
        <v>131</v>
      </c>
      <c r="I40" s="226">
        <f t="shared" ref="I40:N40" si="3">SUM(I41:I42)</f>
        <v>42383</v>
      </c>
      <c r="J40" s="226">
        <f t="shared" si="3"/>
        <v>42383</v>
      </c>
      <c r="K40" s="226">
        <f t="shared" si="3"/>
        <v>42383</v>
      </c>
      <c r="L40" s="226">
        <f t="shared" si="3"/>
        <v>62250</v>
      </c>
      <c r="M40" s="226">
        <v>0</v>
      </c>
      <c r="N40" s="226">
        <f t="shared" si="3"/>
        <v>62250</v>
      </c>
    </row>
    <row r="41" s="195" customFormat="1" ht="21" customHeight="1" spans="1:14">
      <c r="A41" s="237" t="s">
        <v>132</v>
      </c>
      <c r="B41" s="228"/>
      <c r="C41" s="228"/>
      <c r="D41" s="228"/>
      <c r="E41" s="228"/>
      <c r="F41" s="228"/>
      <c r="G41" s="228"/>
      <c r="H41" s="238" t="s">
        <v>133</v>
      </c>
      <c r="I41" s="240">
        <v>42383</v>
      </c>
      <c r="J41" s="240">
        <v>42383</v>
      </c>
      <c r="K41" s="240">
        <v>42383</v>
      </c>
      <c r="L41" s="240">
        <v>62250</v>
      </c>
      <c r="M41" s="259"/>
      <c r="N41" s="240">
        <v>62250</v>
      </c>
    </row>
    <row r="42" s="195" customFormat="1" ht="21" customHeight="1" spans="1:14">
      <c r="A42" s="237" t="s">
        <v>134</v>
      </c>
      <c r="B42" s="228"/>
      <c r="C42" s="228"/>
      <c r="D42" s="228"/>
      <c r="E42" s="228"/>
      <c r="F42" s="228"/>
      <c r="G42" s="228"/>
      <c r="H42" s="238" t="s">
        <v>135</v>
      </c>
      <c r="I42" s="240"/>
      <c r="J42" s="240"/>
      <c r="K42" s="240"/>
      <c r="L42" s="240"/>
      <c r="M42" s="259"/>
      <c r="N42" s="259"/>
    </row>
    <row r="43" s="195" customFormat="1" ht="21" customHeight="1" spans="1:14">
      <c r="A43" s="239"/>
      <c r="B43" s="240"/>
      <c r="C43" s="240"/>
      <c r="D43" s="240"/>
      <c r="E43" s="229"/>
      <c r="F43" s="229"/>
      <c r="G43" s="229"/>
      <c r="H43" s="238"/>
      <c r="I43" s="240"/>
      <c r="J43" s="240"/>
      <c r="K43" s="240"/>
      <c r="L43" s="240"/>
      <c r="M43" s="259"/>
      <c r="N43" s="259"/>
    </row>
    <row r="44" s="195" customFormat="1" ht="21" customHeight="1" spans="1:14">
      <c r="A44" s="236" t="s">
        <v>136</v>
      </c>
      <c r="B44" s="226">
        <f>SUM(B45+B46+B50+B47+B49+B54+B57+B58)</f>
        <v>305238.77</v>
      </c>
      <c r="C44" s="226">
        <f>SUM(C45+C46+C50+C47+C49+C54+C57+C58)</f>
        <v>375492.77</v>
      </c>
      <c r="D44" s="226">
        <f>SUM(D45+D46+D50+D47+D49+D54+D57+D58)</f>
        <v>419691.64</v>
      </c>
      <c r="E44" s="226">
        <f>SUM(E45+E46+E50+E47+E49+E54+E57+E58)</f>
        <v>341538.17</v>
      </c>
      <c r="F44" s="226">
        <v>20000</v>
      </c>
      <c r="G44" s="226">
        <f>E44+F44</f>
        <v>361538.17</v>
      </c>
      <c r="H44" s="236" t="s">
        <v>137</v>
      </c>
      <c r="I44" s="226">
        <f>SUM(I45+I46+I47+I48+I49+I50+I51+I52+I53+I54)</f>
        <v>12921.2</v>
      </c>
      <c r="J44" s="226">
        <f>SUM(J45+J46+J47+J48+J49+J50+J51+J52+J53+J54)</f>
        <v>16847.16</v>
      </c>
      <c r="K44" s="226">
        <f>SUM(K45+K46+K47+K48+K49+K50+K51+K52+K53+K54)</f>
        <v>55511</v>
      </c>
      <c r="L44" s="226">
        <f>SUM(L45+L46+L47+L48+L49+L50+L51+L52+L53+L54)</f>
        <v>12888</v>
      </c>
      <c r="M44" s="262">
        <v>549</v>
      </c>
      <c r="N44" s="226">
        <f>L44+M44</f>
        <v>13437</v>
      </c>
    </row>
    <row r="45" s="195" customFormat="1" ht="21" customHeight="1" spans="1:14">
      <c r="A45" s="225" t="s">
        <v>138</v>
      </c>
      <c r="B45" s="228">
        <v>5674</v>
      </c>
      <c r="C45" s="228">
        <v>5674</v>
      </c>
      <c r="D45" s="228">
        <v>5674</v>
      </c>
      <c r="E45" s="228">
        <v>5674</v>
      </c>
      <c r="F45" s="228"/>
      <c r="G45" s="228">
        <v>5674</v>
      </c>
      <c r="H45" s="225" t="s">
        <v>139</v>
      </c>
      <c r="I45" s="229"/>
      <c r="J45" s="229"/>
      <c r="K45" s="229"/>
      <c r="L45" s="229"/>
      <c r="M45" s="259"/>
      <c r="N45" s="259"/>
    </row>
    <row r="46" s="195" customFormat="1" ht="21" customHeight="1" spans="1:14">
      <c r="A46" s="225" t="s">
        <v>140</v>
      </c>
      <c r="B46" s="228">
        <v>228356.96</v>
      </c>
      <c r="C46" s="228">
        <v>259810.96</v>
      </c>
      <c r="D46" s="228">
        <v>294232</v>
      </c>
      <c r="E46" s="228">
        <v>241081.98</v>
      </c>
      <c r="F46" s="228">
        <v>10000</v>
      </c>
      <c r="G46" s="228">
        <f>E46+F46</f>
        <v>251081.98</v>
      </c>
      <c r="H46" s="225" t="s">
        <v>141</v>
      </c>
      <c r="I46" s="229"/>
      <c r="J46" s="229"/>
      <c r="K46" s="229"/>
      <c r="L46" s="229"/>
      <c r="M46" s="259"/>
      <c r="N46" s="259"/>
    </row>
    <row r="47" s="195" customFormat="1" ht="21" customHeight="1" spans="1:14">
      <c r="A47" s="225" t="s">
        <v>142</v>
      </c>
      <c r="B47" s="228">
        <v>5719.17</v>
      </c>
      <c r="C47" s="228">
        <v>5719.17</v>
      </c>
      <c r="D47" s="228">
        <v>15220</v>
      </c>
      <c r="E47" s="228">
        <v>5245.04</v>
      </c>
      <c r="F47" s="228"/>
      <c r="G47" s="228">
        <v>5245.04</v>
      </c>
      <c r="H47" s="225" t="s">
        <v>143</v>
      </c>
      <c r="I47" s="229"/>
      <c r="J47" s="229"/>
      <c r="K47" s="229"/>
      <c r="L47" s="229"/>
      <c r="M47" s="259"/>
      <c r="N47" s="259"/>
    </row>
    <row r="48" s="195" customFormat="1" ht="21" customHeight="1" spans="1:14">
      <c r="A48" s="225" t="s">
        <v>144</v>
      </c>
      <c r="B48" s="229"/>
      <c r="C48" s="229"/>
      <c r="D48" s="229"/>
      <c r="E48" s="229"/>
      <c r="F48" s="229"/>
      <c r="G48" s="229"/>
      <c r="H48" s="225" t="s">
        <v>145</v>
      </c>
      <c r="I48" s="228">
        <v>12921.2</v>
      </c>
      <c r="J48" s="228">
        <v>16847.16</v>
      </c>
      <c r="K48" s="228">
        <v>13660</v>
      </c>
      <c r="L48" s="228">
        <f>12318+570</f>
        <v>12888</v>
      </c>
      <c r="M48" s="263">
        <v>549</v>
      </c>
      <c r="N48" s="240">
        <f>L48+M48</f>
        <v>13437</v>
      </c>
    </row>
    <row r="49" s="195" customFormat="1" ht="21" customHeight="1" spans="1:14">
      <c r="A49" s="233" t="s">
        <v>146</v>
      </c>
      <c r="B49" s="241">
        <v>25344.64</v>
      </c>
      <c r="C49" s="228">
        <v>25344.64</v>
      </c>
      <c r="D49" s="228">
        <v>25344.64</v>
      </c>
      <c r="E49" s="228">
        <v>20378.15</v>
      </c>
      <c r="F49" s="228"/>
      <c r="G49" s="228">
        <v>20378.15</v>
      </c>
      <c r="H49" s="225" t="s">
        <v>147</v>
      </c>
      <c r="I49" s="228"/>
      <c r="J49" s="228"/>
      <c r="K49" s="228">
        <v>20378.15</v>
      </c>
      <c r="L49" s="228"/>
      <c r="M49" s="259"/>
      <c r="N49" s="259"/>
    </row>
    <row r="50" s="195" customFormat="1" ht="21" customHeight="1" spans="1:14">
      <c r="A50" s="225" t="s">
        <v>148</v>
      </c>
      <c r="B50" s="228">
        <f t="shared" ref="B50:G50" si="4">SUM(B51:B53)</f>
        <v>0</v>
      </c>
      <c r="C50" s="228">
        <f t="shared" si="4"/>
        <v>0</v>
      </c>
      <c r="D50" s="228">
        <f t="shared" si="4"/>
        <v>277</v>
      </c>
      <c r="E50" s="228">
        <f t="shared" si="4"/>
        <v>159</v>
      </c>
      <c r="F50" s="228"/>
      <c r="G50" s="228">
        <f t="shared" si="4"/>
        <v>159</v>
      </c>
      <c r="H50" s="225" t="s">
        <v>149</v>
      </c>
      <c r="I50" s="228"/>
      <c r="J50" s="228"/>
      <c r="K50" s="228">
        <v>2698</v>
      </c>
      <c r="L50" s="228"/>
      <c r="M50" s="259"/>
      <c r="N50" s="259"/>
    </row>
    <row r="51" s="195" customFormat="1" ht="21" customHeight="1" spans="1:14">
      <c r="A51" s="225" t="s">
        <v>150</v>
      </c>
      <c r="B51" s="228"/>
      <c r="C51" s="228"/>
      <c r="D51" s="228">
        <v>277</v>
      </c>
      <c r="E51" s="228"/>
      <c r="F51" s="228"/>
      <c r="G51" s="228"/>
      <c r="H51" s="225" t="s">
        <v>151</v>
      </c>
      <c r="I51" s="229"/>
      <c r="J51" s="229"/>
      <c r="K51" s="229"/>
      <c r="L51" s="229"/>
      <c r="M51" s="259"/>
      <c r="N51" s="259"/>
    </row>
    <row r="52" s="195" customFormat="1" ht="21" customHeight="1" spans="1:14">
      <c r="A52" s="225" t="s">
        <v>152</v>
      </c>
      <c r="B52" s="228"/>
      <c r="C52" s="228"/>
      <c r="D52" s="228"/>
      <c r="E52" s="228">
        <v>159</v>
      </c>
      <c r="F52" s="228"/>
      <c r="G52" s="228">
        <v>159</v>
      </c>
      <c r="H52" s="225" t="s">
        <v>153</v>
      </c>
      <c r="I52" s="228"/>
      <c r="J52" s="228"/>
      <c r="K52" s="228">
        <v>18774.85</v>
      </c>
      <c r="L52" s="228"/>
      <c r="M52" s="259"/>
      <c r="N52" s="259"/>
    </row>
    <row r="53" s="195" customFormat="1" ht="21" customHeight="1" spans="1:14">
      <c r="A53" s="225" t="s">
        <v>154</v>
      </c>
      <c r="B53" s="231"/>
      <c r="C53" s="231"/>
      <c r="D53" s="229"/>
      <c r="E53" s="229"/>
      <c r="F53" s="229"/>
      <c r="G53" s="229"/>
      <c r="H53" s="225" t="s">
        <v>155</v>
      </c>
      <c r="I53" s="229"/>
      <c r="J53" s="229"/>
      <c r="K53" s="229"/>
      <c r="L53" s="229"/>
      <c r="M53" s="259"/>
      <c r="N53" s="259"/>
    </row>
    <row r="54" s="195" customFormat="1" ht="21" customHeight="1" spans="1:14">
      <c r="A54" s="225" t="s">
        <v>156</v>
      </c>
      <c r="B54" s="229">
        <f t="shared" ref="B54:G54" si="5">B55+B56</f>
        <v>40144</v>
      </c>
      <c r="C54" s="229">
        <f t="shared" si="5"/>
        <v>50944</v>
      </c>
      <c r="D54" s="229">
        <f t="shared" si="5"/>
        <v>50944</v>
      </c>
      <c r="E54" s="229">
        <f t="shared" si="5"/>
        <v>59000</v>
      </c>
      <c r="F54" s="229"/>
      <c r="G54" s="229">
        <f t="shared" si="5"/>
        <v>59000</v>
      </c>
      <c r="H54" s="225" t="s">
        <v>157</v>
      </c>
      <c r="I54" s="229"/>
      <c r="J54" s="229"/>
      <c r="K54" s="229"/>
      <c r="L54" s="229"/>
      <c r="M54" s="259"/>
      <c r="N54" s="259"/>
    </row>
    <row r="55" s="195" customFormat="1" ht="21" customHeight="1" spans="1:14">
      <c r="A55" s="237" t="s">
        <v>158</v>
      </c>
      <c r="B55" s="228">
        <v>2000</v>
      </c>
      <c r="C55" s="228">
        <v>12800</v>
      </c>
      <c r="D55" s="228">
        <v>12800</v>
      </c>
      <c r="E55" s="228">
        <v>3000</v>
      </c>
      <c r="F55" s="228"/>
      <c r="G55" s="228">
        <v>3000</v>
      </c>
      <c r="H55" s="225"/>
      <c r="I55" s="228"/>
      <c r="J55" s="228"/>
      <c r="K55" s="228"/>
      <c r="L55" s="228"/>
      <c r="M55" s="259"/>
      <c r="N55" s="259"/>
    </row>
    <row r="56" s="195" customFormat="1" ht="21" customHeight="1" spans="1:14">
      <c r="A56" s="237" t="s">
        <v>159</v>
      </c>
      <c r="B56" s="228">
        <v>38144</v>
      </c>
      <c r="C56" s="228">
        <v>38144</v>
      </c>
      <c r="D56" s="228">
        <v>38144</v>
      </c>
      <c r="E56" s="228">
        <v>56000</v>
      </c>
      <c r="F56" s="228"/>
      <c r="G56" s="228">
        <v>56000</v>
      </c>
      <c r="H56" s="225"/>
      <c r="I56" s="229"/>
      <c r="J56" s="229"/>
      <c r="K56" s="229"/>
      <c r="L56" s="229"/>
      <c r="M56" s="259"/>
      <c r="N56" s="259"/>
    </row>
    <row r="57" s="195" customFormat="1" ht="21" customHeight="1" spans="1:14">
      <c r="A57" s="242" t="s">
        <v>160</v>
      </c>
      <c r="B57" s="228">
        <v>0</v>
      </c>
      <c r="C57" s="243">
        <v>28000</v>
      </c>
      <c r="D57" s="228">
        <v>28000</v>
      </c>
      <c r="E57" s="228">
        <v>10000</v>
      </c>
      <c r="F57" s="228">
        <v>10000</v>
      </c>
      <c r="G57" s="228">
        <f>E57+F57</f>
        <v>20000</v>
      </c>
      <c r="H57" s="225"/>
      <c r="I57" s="229"/>
      <c r="J57" s="229"/>
      <c r="K57" s="229"/>
      <c r="L57" s="229"/>
      <c r="M57" s="259"/>
      <c r="N57" s="259"/>
    </row>
    <row r="58" s="195" customFormat="1" ht="21" customHeight="1" spans="1:14">
      <c r="A58" s="225" t="s">
        <v>161</v>
      </c>
      <c r="B58" s="229"/>
      <c r="C58" s="229"/>
      <c r="D58" s="229"/>
      <c r="E58" s="229"/>
      <c r="F58" s="229"/>
      <c r="G58" s="229"/>
      <c r="H58" s="225"/>
      <c r="I58" s="229"/>
      <c r="J58" s="229"/>
      <c r="K58" s="229"/>
      <c r="L58" s="229"/>
      <c r="M58" s="259"/>
      <c r="N58" s="259"/>
    </row>
    <row r="59" s="195" customFormat="1" ht="21" customHeight="1" spans="1:14">
      <c r="A59" s="244" t="s">
        <v>162</v>
      </c>
      <c r="B59" s="226">
        <f t="shared" ref="B59:F59" si="6">SUM(B7+B40+B44)</f>
        <v>363238.79</v>
      </c>
      <c r="C59" s="226">
        <f t="shared" si="6"/>
        <v>433492.79</v>
      </c>
      <c r="D59" s="226">
        <f t="shared" si="6"/>
        <v>479917.64</v>
      </c>
      <c r="E59" s="226">
        <f t="shared" si="6"/>
        <v>404538.17</v>
      </c>
      <c r="F59" s="226">
        <f t="shared" si="6"/>
        <v>20000</v>
      </c>
      <c r="G59" s="226">
        <f>E59+F59</f>
        <v>424538.17</v>
      </c>
      <c r="H59" s="244" t="s">
        <v>163</v>
      </c>
      <c r="I59" s="226">
        <f t="shared" ref="I59:L59" si="7">I7+I39+I40+I44</f>
        <v>363238.79</v>
      </c>
      <c r="J59" s="226">
        <f t="shared" si="7"/>
        <v>433492.79</v>
      </c>
      <c r="K59" s="226">
        <f t="shared" si="7"/>
        <v>479917.64</v>
      </c>
      <c r="L59" s="226">
        <f t="shared" ref="L59:N59" si="8">L7+L39+L40+L44</f>
        <v>404537.97</v>
      </c>
      <c r="M59" s="226">
        <f t="shared" si="8"/>
        <v>20000</v>
      </c>
      <c r="N59" s="226">
        <f t="shared" si="8"/>
        <v>424537.97</v>
      </c>
    </row>
    <row r="60" s="194" customFormat="1" ht="8.5" customHeight="1" spans="2:14">
      <c r="B60" s="245"/>
      <c r="C60" s="245"/>
      <c r="D60" s="245"/>
      <c r="E60" s="245"/>
      <c r="F60" s="246"/>
      <c r="G60" s="246"/>
      <c r="H60" s="247"/>
      <c r="I60" s="245"/>
      <c r="J60" s="245"/>
      <c r="K60" s="245"/>
      <c r="L60" s="245"/>
      <c r="M60" s="203"/>
      <c r="N60" s="203"/>
    </row>
    <row r="61" hidden="1" spans="10:12">
      <c r="J61" s="200" t="e">
        <f>#REF!-#REF!</f>
        <v>#REF!</v>
      </c>
      <c r="K61" s="200" t="e">
        <f>#REF!-#REF!</f>
        <v>#REF!</v>
      </c>
      <c r="L61" s="200" t="e">
        <f>#REF!-#REF!</f>
        <v>#REF!</v>
      </c>
    </row>
    <row r="62" hidden="1" spans="5:5">
      <c r="E62" s="200">
        <f>E60-K42</f>
        <v>0</v>
      </c>
    </row>
    <row r="64" hidden="1" spans="12:12">
      <c r="L64" s="200" t="e">
        <f>#REF!-#REF!</f>
        <v>#REF!</v>
      </c>
    </row>
  </sheetData>
  <sheetProtection formatCells="0" insertHyperlinks="0" autoFilter="0"/>
  <mergeCells count="3">
    <mergeCell ref="A2:N2"/>
    <mergeCell ref="A4:G4"/>
    <mergeCell ref="H4:N4"/>
  </mergeCells>
  <printOptions horizontalCentered="1"/>
  <pageMargins left="0.751388888888889" right="0.751388888888889" top="1" bottom="1" header="0.5" footer="0.5"/>
  <pageSetup paperSize="8" fitToHeight="0" orientation="landscape" useFirstPageNumber="1" horizontalDpi="12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I4" sqref="I4:J4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" width="12" style="1"/>
    <col min="17" max="17" width="28.3333333333333" style="1"/>
    <col min="18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447563.78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237934</v>
      </c>
      <c r="C4" s="182">
        <f t="shared" si="0"/>
        <v>81619.78</v>
      </c>
      <c r="D4" s="182">
        <f t="shared" si="0"/>
        <v>17264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393058.78</v>
      </c>
      <c r="I4" s="188">
        <f>B4-K4+C4+L4+E4+F4+G4</f>
        <v>447563.78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f>25854-10000</f>
        <v>15854</v>
      </c>
      <c r="C5" s="29">
        <v>702.31</v>
      </c>
      <c r="D5" s="29"/>
      <c r="E5" s="30"/>
      <c r="F5" s="31">
        <f>6.7+5.3+37+586</f>
        <v>635</v>
      </c>
      <c r="G5" s="29"/>
      <c r="H5" s="26">
        <f t="shared" ref="H5:H28" si="2">B5+C5+D5+E5+F5+G5</f>
        <v>17191.31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/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7">
      <c r="A7" s="184" t="s">
        <v>17</v>
      </c>
      <c r="B7" s="28">
        <v>378</v>
      </c>
      <c r="C7" s="29">
        <v>267.77</v>
      </c>
      <c r="D7" s="29"/>
      <c r="E7" s="30"/>
      <c r="F7" s="31">
        <v>-15</v>
      </c>
      <c r="G7" s="29"/>
      <c r="H7" s="26">
        <f t="shared" si="2"/>
        <v>630.77</v>
      </c>
      <c r="I7" s="59"/>
      <c r="J7" s="59"/>
      <c r="K7" s="63"/>
      <c r="L7" s="61">
        <v>200</v>
      </c>
      <c r="M7" s="62"/>
      <c r="O7" s="181">
        <f>B4-O5</f>
        <v>97626.33</v>
      </c>
      <c r="Q7" s="1">
        <v>393059</v>
      </c>
    </row>
    <row r="8" spans="1:15">
      <c r="A8" s="184" t="s">
        <v>18</v>
      </c>
      <c r="B8" s="28">
        <v>9451</v>
      </c>
      <c r="C8" s="29">
        <v>100</v>
      </c>
      <c r="D8" s="29"/>
      <c r="E8" s="30"/>
      <c r="F8" s="31">
        <v>3079</v>
      </c>
      <c r="G8" s="29"/>
      <c r="H8" s="26">
        <f t="shared" si="2"/>
        <v>12630</v>
      </c>
      <c r="I8" s="59"/>
      <c r="J8" s="59"/>
      <c r="K8" s="63"/>
      <c r="L8" s="61">
        <v>1287</v>
      </c>
      <c r="M8" s="62">
        <v>17</v>
      </c>
      <c r="O8" s="181">
        <f>O7-B25-B26-B27</f>
        <v>37457.33</v>
      </c>
    </row>
    <row r="9" spans="1:17">
      <c r="A9" s="184" t="s">
        <v>19</v>
      </c>
      <c r="B9" s="28">
        <f>36107-10000-5000</f>
        <v>21107</v>
      </c>
      <c r="C9" s="29">
        <v>3542.5</v>
      </c>
      <c r="D9" s="29"/>
      <c r="E9" s="30"/>
      <c r="F9" s="31">
        <v>9596</v>
      </c>
      <c r="G9" s="29"/>
      <c r="H9" s="26">
        <f t="shared" si="2"/>
        <v>34245.5</v>
      </c>
      <c r="I9" s="59"/>
      <c r="J9" s="59"/>
      <c r="K9" s="63"/>
      <c r="L9" s="61">
        <v>8223</v>
      </c>
      <c r="M9" s="62"/>
      <c r="Q9" s="192">
        <f>Q7-H4</f>
        <v>0.21999999997206</v>
      </c>
    </row>
    <row r="10" spans="1:13">
      <c r="A10" s="184" t="s">
        <v>20</v>
      </c>
      <c r="B10" s="28">
        <v>63</v>
      </c>
      <c r="C10" s="29">
        <v>60</v>
      </c>
      <c r="D10" s="29"/>
      <c r="E10" s="30"/>
      <c r="F10" s="31"/>
      <c r="G10" s="29"/>
      <c r="H10" s="26">
        <f t="shared" si="2"/>
        <v>123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/>
      <c r="E11" s="30"/>
      <c r="F11" s="31">
        <f>131+48</f>
        <v>179</v>
      </c>
      <c r="G11" s="29"/>
      <c r="H11" s="26">
        <f t="shared" si="2"/>
        <v>12895.37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f>48394-20000+13736</f>
        <v>42130</v>
      </c>
      <c r="C12" s="29">
        <v>13847.37</v>
      </c>
      <c r="D12" s="29"/>
      <c r="E12" s="30"/>
      <c r="F12" s="31">
        <f>25+8405</f>
        <v>8430</v>
      </c>
      <c r="G12" s="31"/>
      <c r="H12" s="26">
        <f t="shared" si="2"/>
        <v>64407.37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/>
      <c r="E13" s="30"/>
      <c r="F13" s="31">
        <v>15868</v>
      </c>
      <c r="G13" s="31"/>
      <c r="H13" s="26">
        <f t="shared" si="2"/>
        <v>54184.26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/>
      <c r="E14" s="30"/>
      <c r="F14" s="31"/>
      <c r="G14" s="29"/>
      <c r="H14" s="26">
        <f t="shared" si="2"/>
        <v>2871.23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f>25740</f>
        <v>25740</v>
      </c>
      <c r="C15" s="29">
        <v>7462.24</v>
      </c>
      <c r="D15" s="29"/>
      <c r="E15" s="30"/>
      <c r="F15" s="31"/>
      <c r="G15" s="29"/>
      <c r="H15" s="26">
        <f t="shared" si="2"/>
        <v>33202.24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f>16613-10000</f>
        <v>6613</v>
      </c>
      <c r="C16" s="29">
        <v>25443.65</v>
      </c>
      <c r="D16" s="29">
        <v>17264</v>
      </c>
      <c r="E16" s="30"/>
      <c r="F16" s="31">
        <f>1123+10873+10+2139+3195</f>
        <v>17340</v>
      </c>
      <c r="G16" s="29"/>
      <c r="H16" s="26">
        <f t="shared" si="2"/>
        <v>66660.65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/>
      <c r="E17" s="30"/>
      <c r="F17" s="31"/>
      <c r="G17" s="29"/>
      <c r="H17" s="26">
        <f t="shared" si="2"/>
        <v>16192.96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/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/>
      <c r="E19" s="30"/>
      <c r="F19" s="31">
        <v>107</v>
      </c>
      <c r="G19" s="29"/>
      <c r="H19" s="26">
        <f>B19+C18+D19+E19+F19+G19</f>
        <v>107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/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/>
      <c r="E21" s="30"/>
      <c r="F21" s="31"/>
      <c r="G21" s="29"/>
      <c r="H21" s="26">
        <f t="shared" si="2"/>
        <v>6935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/>
      <c r="E22" s="30"/>
      <c r="F22" s="31">
        <v>167</v>
      </c>
      <c r="G22" s="29"/>
      <c r="H22" s="26">
        <f t="shared" si="2"/>
        <v>8104.62</v>
      </c>
      <c r="I22" s="59"/>
      <c r="J22" s="59"/>
      <c r="K22" s="63"/>
      <c r="L22" s="61">
        <v>633</v>
      </c>
      <c r="M22" s="62">
        <v>912</v>
      </c>
    </row>
    <row r="23" spans="1:13">
      <c r="A23" s="184" t="s">
        <v>33</v>
      </c>
      <c r="B23" s="28">
        <v>113</v>
      </c>
      <c r="C23" s="29"/>
      <c r="D23" s="29"/>
      <c r="E23" s="30"/>
      <c r="F23" s="31">
        <v>855</v>
      </c>
      <c r="G23" s="29"/>
      <c r="H23" s="26">
        <f t="shared" si="2"/>
        <v>968</v>
      </c>
      <c r="I23" s="59"/>
      <c r="J23" s="59"/>
      <c r="K23" s="63"/>
      <c r="L23" s="61">
        <v>696</v>
      </c>
      <c r="M23" s="62"/>
    </row>
    <row r="24" spans="1:13">
      <c r="A24" s="184" t="s">
        <v>34</v>
      </c>
      <c r="B24" s="28">
        <v>1151</v>
      </c>
      <c r="C24" s="29">
        <v>32.5</v>
      </c>
      <c r="D24" s="29"/>
      <c r="E24" s="30"/>
      <c r="F24" s="31"/>
      <c r="G24" s="29"/>
      <c r="H24" s="26">
        <f t="shared" si="2"/>
        <v>1183.5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3930</v>
      </c>
      <c r="C25" s="29"/>
      <c r="D25" s="29">
        <f t="shared" ref="D25:D28" si="3">L25+M25</f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247124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402248.78</v>
      </c>
      <c r="I46" s="48">
        <f t="shared" si="7"/>
        <v>447563.78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 1.17（不打）'!C51</f>
        <v>#REF!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S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O27" sqref="O27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447563.78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237934</v>
      </c>
      <c r="C4" s="182">
        <f t="shared" si="0"/>
        <v>81619.78</v>
      </c>
      <c r="D4" s="182">
        <f t="shared" si="0"/>
        <v>17264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393058.78</v>
      </c>
      <c r="I4" s="188">
        <f>B4-K4+C4+L4+E4+F4+G4</f>
        <v>447563.78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f>25854-10000</f>
        <v>15854</v>
      </c>
      <c r="C5" s="29">
        <v>702.31</v>
      </c>
      <c r="D5" s="29"/>
      <c r="E5" s="30"/>
      <c r="F5" s="31">
        <f>6.7+5.3+37+586</f>
        <v>635</v>
      </c>
      <c r="G5" s="29"/>
      <c r="H5" s="26">
        <f t="shared" ref="H5:H28" si="2">B5+C5+D5+E5+F5+G5</f>
        <v>17191.31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/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5">
      <c r="A7" s="184" t="s">
        <v>17</v>
      </c>
      <c r="B7" s="28">
        <v>378</v>
      </c>
      <c r="C7" s="29">
        <v>267.77</v>
      </c>
      <c r="D7" s="29"/>
      <c r="E7" s="30"/>
      <c r="F7" s="31">
        <v>-15</v>
      </c>
      <c r="G7" s="29"/>
      <c r="H7" s="26">
        <f t="shared" si="2"/>
        <v>630.77</v>
      </c>
      <c r="I7" s="59"/>
      <c r="J7" s="59"/>
      <c r="K7" s="63"/>
      <c r="L7" s="61">
        <v>200</v>
      </c>
      <c r="M7" s="62"/>
      <c r="O7" s="181">
        <f>B4-O5</f>
        <v>97626.33</v>
      </c>
    </row>
    <row r="8" spans="1:15">
      <c r="A8" s="184" t="s">
        <v>18</v>
      </c>
      <c r="B8" s="28">
        <v>9451</v>
      </c>
      <c r="C8" s="29">
        <v>100</v>
      </c>
      <c r="D8" s="29"/>
      <c r="E8" s="30"/>
      <c r="F8" s="31">
        <v>3079</v>
      </c>
      <c r="G8" s="29"/>
      <c r="H8" s="26">
        <f t="shared" si="2"/>
        <v>12630</v>
      </c>
      <c r="I8" s="59"/>
      <c r="J8" s="59"/>
      <c r="K8" s="63"/>
      <c r="L8" s="61">
        <v>1287</v>
      </c>
      <c r="M8" s="62">
        <v>17</v>
      </c>
      <c r="O8" s="181">
        <f>O7-B25-B26-B27</f>
        <v>37457.33</v>
      </c>
    </row>
    <row r="9" spans="1:13">
      <c r="A9" s="184" t="s">
        <v>19</v>
      </c>
      <c r="B9" s="28">
        <f>36107-10000-5000</f>
        <v>21107</v>
      </c>
      <c r="C9" s="29">
        <v>3542.5</v>
      </c>
      <c r="D9" s="29"/>
      <c r="E9" s="30"/>
      <c r="F9" s="31">
        <v>9596</v>
      </c>
      <c r="G9" s="29"/>
      <c r="H9" s="26">
        <f t="shared" si="2"/>
        <v>34245.5</v>
      </c>
      <c r="I9" s="59"/>
      <c r="J9" s="59"/>
      <c r="K9" s="63"/>
      <c r="L9" s="61">
        <v>8223</v>
      </c>
      <c r="M9" s="62"/>
    </row>
    <row r="10" spans="1:13">
      <c r="A10" s="184" t="s">
        <v>20</v>
      </c>
      <c r="B10" s="28">
        <v>63</v>
      </c>
      <c r="C10" s="29">
        <v>60</v>
      </c>
      <c r="D10" s="29"/>
      <c r="E10" s="30"/>
      <c r="F10" s="31"/>
      <c r="G10" s="29"/>
      <c r="H10" s="26">
        <f t="shared" si="2"/>
        <v>123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/>
      <c r="E11" s="30"/>
      <c r="F11" s="31">
        <f>131+48</f>
        <v>179</v>
      </c>
      <c r="G11" s="29"/>
      <c r="H11" s="26">
        <f t="shared" si="2"/>
        <v>12895.37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f>48394-20000+13736</f>
        <v>42130</v>
      </c>
      <c r="C12" s="29">
        <v>13847.37</v>
      </c>
      <c r="D12" s="29"/>
      <c r="E12" s="30"/>
      <c r="F12" s="31">
        <f>25+8405</f>
        <v>8430</v>
      </c>
      <c r="G12" s="31"/>
      <c r="H12" s="26">
        <f t="shared" si="2"/>
        <v>64407.37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/>
      <c r="E13" s="30"/>
      <c r="F13" s="31">
        <v>15868</v>
      </c>
      <c r="G13" s="31"/>
      <c r="H13" s="26">
        <f t="shared" si="2"/>
        <v>54184.26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/>
      <c r="E14" s="30"/>
      <c r="F14" s="31"/>
      <c r="G14" s="29"/>
      <c r="H14" s="26">
        <f t="shared" si="2"/>
        <v>2871.23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f>25740</f>
        <v>25740</v>
      </c>
      <c r="C15" s="29">
        <v>7462.24</v>
      </c>
      <c r="D15" s="29"/>
      <c r="E15" s="30"/>
      <c r="F15" s="31"/>
      <c r="G15" s="29"/>
      <c r="H15" s="26">
        <f t="shared" si="2"/>
        <v>33202.24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f>16613-10000</f>
        <v>6613</v>
      </c>
      <c r="C16" s="29">
        <v>25443.65</v>
      </c>
      <c r="D16" s="29">
        <v>17264</v>
      </c>
      <c r="E16" s="30"/>
      <c r="F16" s="31">
        <f>1123+10873+10+2139+3195</f>
        <v>17340</v>
      </c>
      <c r="G16" s="29"/>
      <c r="H16" s="26">
        <f t="shared" si="2"/>
        <v>66660.65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/>
      <c r="E17" s="30"/>
      <c r="F17" s="31"/>
      <c r="G17" s="29"/>
      <c r="H17" s="26">
        <f t="shared" si="2"/>
        <v>16192.96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/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/>
      <c r="E19" s="30"/>
      <c r="F19" s="31">
        <v>107</v>
      </c>
      <c r="G19" s="29"/>
      <c r="H19" s="26">
        <f>B19+C18+D19+E19+F19+G19</f>
        <v>107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/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/>
      <c r="E21" s="30"/>
      <c r="F21" s="31"/>
      <c r="G21" s="29"/>
      <c r="H21" s="26">
        <f t="shared" si="2"/>
        <v>6935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/>
      <c r="E22" s="30"/>
      <c r="F22" s="31">
        <v>167</v>
      </c>
      <c r="G22" s="29"/>
      <c r="H22" s="26">
        <f t="shared" si="2"/>
        <v>8104.62</v>
      </c>
      <c r="I22" s="59"/>
      <c r="J22" s="59"/>
      <c r="K22" s="63"/>
      <c r="L22" s="61">
        <v>633</v>
      </c>
      <c r="M22" s="62">
        <v>912</v>
      </c>
    </row>
    <row r="23" spans="1:19">
      <c r="A23" s="184" t="s">
        <v>33</v>
      </c>
      <c r="B23" s="28">
        <v>113</v>
      </c>
      <c r="C23" s="29"/>
      <c r="D23" s="29"/>
      <c r="E23" s="30"/>
      <c r="F23" s="31">
        <v>855</v>
      </c>
      <c r="G23" s="29"/>
      <c r="H23" s="26">
        <f t="shared" si="2"/>
        <v>968</v>
      </c>
      <c r="I23" s="59"/>
      <c r="J23" s="59"/>
      <c r="K23" s="63"/>
      <c r="L23" s="61">
        <v>696</v>
      </c>
      <c r="M23" s="62"/>
      <c r="P23" s="191" t="s">
        <v>164</v>
      </c>
      <c r="Q23" s="191"/>
      <c r="R23" s="191"/>
      <c r="S23" s="191"/>
    </row>
    <row r="24" spans="1:13">
      <c r="A24" s="184" t="s">
        <v>34</v>
      </c>
      <c r="B24" s="28">
        <v>1151</v>
      </c>
      <c r="C24" s="29">
        <v>32.5</v>
      </c>
      <c r="D24" s="29"/>
      <c r="E24" s="30"/>
      <c r="F24" s="31"/>
      <c r="G24" s="29"/>
      <c r="H24" s="26">
        <f t="shared" si="2"/>
        <v>1183.5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3930</v>
      </c>
      <c r="C25" s="29"/>
      <c r="D25" s="29">
        <f t="shared" ref="D25:D28" si="3">L25+M25</f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247124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402248.78</v>
      </c>
      <c r="I46" s="48">
        <f t="shared" si="7"/>
        <v>447563.78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#REF!-'2020公共测算'!C51</f>
        <v>#REF!</v>
      </c>
    </row>
  </sheetData>
  <sheetProtection formatCells="0" insertHyperlinks="0" autoFilter="0"/>
  <mergeCells count="15">
    <mergeCell ref="A1:J1"/>
    <mergeCell ref="P23:S2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N74"/>
  <sheetViews>
    <sheetView topLeftCell="G1" workbookViewId="0">
      <selection activeCell="K31" sqref="K31"/>
    </sheetView>
  </sheetViews>
  <sheetFormatPr defaultColWidth="12" defaultRowHeight="14.25"/>
  <cols>
    <col min="1" max="1" width="46.1666666666667" style="69" hidden="1" customWidth="1"/>
    <col min="2" max="3" width="12.1666666666667" style="69" hidden="1" customWidth="1"/>
    <col min="4" max="4" width="12.6666666666667" style="69" hidden="1" customWidth="1"/>
    <col min="5" max="5" width="13.1666666666667" style="69" hidden="1" customWidth="1"/>
    <col min="6" max="6" width="2" style="69" hidden="1" customWidth="1"/>
    <col min="7" max="7" width="80.1666666666667" style="69" customWidth="1"/>
    <col min="8" max="8" width="20.8333333333333" style="70" customWidth="1"/>
    <col min="9" max="9" width="17.8333333333333" style="71" customWidth="1"/>
    <col min="10" max="10" width="20.8333333333333" style="72" customWidth="1"/>
    <col min="11" max="11" width="20.8333333333333" style="73" customWidth="1"/>
    <col min="12" max="13" width="20.8333333333333" style="72" customWidth="1"/>
    <col min="14" max="14" width="38" style="69"/>
    <col min="15" max="251" width="12" style="69" customWidth="1"/>
    <col min="252" max="16384" width="12" style="69"/>
  </cols>
  <sheetData>
    <row r="1" ht="13.5" spans="1:1">
      <c r="A1" s="74" t="s">
        <v>165</v>
      </c>
    </row>
    <row r="2" ht="21" customHeight="1" spans="1:13">
      <c r="A2" s="75" t="s">
        <v>166</v>
      </c>
      <c r="B2" s="75"/>
      <c r="C2" s="75"/>
      <c r="D2" s="75"/>
      <c r="E2" s="75"/>
      <c r="F2" s="75"/>
      <c r="G2" s="75"/>
      <c r="H2" s="76"/>
      <c r="I2" s="150"/>
      <c r="J2" s="151"/>
      <c r="K2" s="152"/>
      <c r="L2" s="69"/>
      <c r="M2" s="69"/>
    </row>
    <row r="3" s="67" customFormat="1" ht="12.75" spans="1:13">
      <c r="A3" s="77" t="s">
        <v>167</v>
      </c>
      <c r="B3" s="78"/>
      <c r="C3" s="78"/>
      <c r="D3" s="78"/>
      <c r="H3" s="79"/>
      <c r="I3" s="153"/>
      <c r="J3" s="154"/>
      <c r="K3" s="67" t="s">
        <v>61</v>
      </c>
      <c r="L3" s="154"/>
      <c r="M3" s="154"/>
    </row>
    <row r="4" s="67" customFormat="1" ht="18" customHeight="1" spans="1:11">
      <c r="A4" s="80" t="s">
        <v>168</v>
      </c>
      <c r="B4" s="80"/>
      <c r="C4" s="80"/>
      <c r="D4" s="80"/>
      <c r="E4" s="80"/>
      <c r="F4" s="80"/>
      <c r="G4" s="81" t="s">
        <v>169</v>
      </c>
      <c r="H4" s="82"/>
      <c r="I4" s="155"/>
      <c r="J4" s="156"/>
      <c r="K4" s="157"/>
    </row>
    <row r="5" s="67" customFormat="1" ht="18" customHeight="1" spans="1:13">
      <c r="A5" s="83" t="s">
        <v>170</v>
      </c>
      <c r="B5" s="84" t="s">
        <v>171</v>
      </c>
      <c r="C5" s="85" t="s">
        <v>172</v>
      </c>
      <c r="D5" s="85" t="s">
        <v>173</v>
      </c>
      <c r="E5" s="86" t="s">
        <v>174</v>
      </c>
      <c r="F5" s="87"/>
      <c r="G5" s="88" t="s">
        <v>170</v>
      </c>
      <c r="H5" s="89" t="s">
        <v>175</v>
      </c>
      <c r="I5" s="158" t="s">
        <v>176</v>
      </c>
      <c r="J5" s="159" t="s">
        <v>177</v>
      </c>
      <c r="K5" s="86" t="s">
        <v>178</v>
      </c>
      <c r="L5" s="159" t="s">
        <v>179</v>
      </c>
      <c r="M5" s="159" t="s">
        <v>180</v>
      </c>
    </row>
    <row r="6" s="67" customFormat="1" ht="18" customHeight="1" spans="1:13">
      <c r="A6" s="83"/>
      <c r="B6" s="90"/>
      <c r="C6" s="91"/>
      <c r="D6" s="91"/>
      <c r="E6" s="86"/>
      <c r="F6" s="87"/>
      <c r="G6" s="92"/>
      <c r="H6" s="93"/>
      <c r="I6" s="160"/>
      <c r="J6" s="161"/>
      <c r="K6" s="86"/>
      <c r="L6" s="161"/>
      <c r="M6" s="161"/>
    </row>
    <row r="7" s="67" customFormat="1" ht="18" customHeight="1" spans="1:13">
      <c r="A7" s="83" t="s">
        <v>181</v>
      </c>
      <c r="B7" s="90"/>
      <c r="C7" s="91"/>
      <c r="D7" s="91"/>
      <c r="E7" s="90"/>
      <c r="F7" s="87"/>
      <c r="G7" s="92" t="s">
        <v>181</v>
      </c>
      <c r="H7" s="94">
        <f t="shared" ref="H7:K7" si="0">H8+H11+H14+H23+H28+H32+H37+H40</f>
        <v>0</v>
      </c>
      <c r="I7" s="162">
        <f t="shared" si="0"/>
        <v>1082</v>
      </c>
      <c r="J7" s="163">
        <v>0</v>
      </c>
      <c r="K7" s="164">
        <f t="shared" si="0"/>
        <v>1082</v>
      </c>
      <c r="L7" s="163">
        <f>SUM(L8:L40)</f>
        <v>556</v>
      </c>
      <c r="M7" s="163">
        <f>SUM(M9:M41)</f>
        <v>0</v>
      </c>
    </row>
    <row r="8" s="67" customFormat="1" ht="18" customHeight="1" spans="1:13">
      <c r="A8" s="95" t="s">
        <v>182</v>
      </c>
      <c r="B8" s="90"/>
      <c r="C8" s="96"/>
      <c r="D8" s="91"/>
      <c r="E8" s="96"/>
      <c r="F8" s="87"/>
      <c r="G8" s="97" t="s">
        <v>183</v>
      </c>
      <c r="H8" s="94">
        <f t="shared" ref="H8:M8" si="1">SUM(H9:H10)</f>
        <v>0</v>
      </c>
      <c r="I8" s="162">
        <f t="shared" si="1"/>
        <v>36</v>
      </c>
      <c r="J8" s="163">
        <v>0</v>
      </c>
      <c r="K8" s="164">
        <f t="shared" si="1"/>
        <v>36</v>
      </c>
      <c r="L8" s="163">
        <f t="shared" si="1"/>
        <v>0</v>
      </c>
      <c r="M8" s="163">
        <f t="shared" si="1"/>
        <v>0</v>
      </c>
    </row>
    <row r="9" s="67" customFormat="1" ht="18" customHeight="1" spans="1:13">
      <c r="A9" s="95" t="s">
        <v>184</v>
      </c>
      <c r="B9" s="96"/>
      <c r="C9" s="96"/>
      <c r="D9" s="91"/>
      <c r="E9" s="96"/>
      <c r="F9" s="87"/>
      <c r="G9" s="98" t="s">
        <v>185</v>
      </c>
      <c r="H9" s="94"/>
      <c r="I9" s="162"/>
      <c r="J9" s="163"/>
      <c r="K9" s="164">
        <f t="shared" ref="K9:K13" si="2">SUM(H9:J9)</f>
        <v>0</v>
      </c>
      <c r="L9" s="163"/>
      <c r="M9" s="163"/>
    </row>
    <row r="10" s="67" customFormat="1" ht="18" customHeight="1" spans="1:13">
      <c r="A10" s="95"/>
      <c r="B10" s="96"/>
      <c r="C10" s="96"/>
      <c r="D10" s="91"/>
      <c r="E10" s="96"/>
      <c r="F10" s="87"/>
      <c r="G10" s="99" t="s">
        <v>186</v>
      </c>
      <c r="H10" s="94"/>
      <c r="I10" s="162">
        <v>36</v>
      </c>
      <c r="J10" s="163">
        <v>0</v>
      </c>
      <c r="K10" s="164">
        <f t="shared" si="2"/>
        <v>36</v>
      </c>
      <c r="L10" s="163"/>
      <c r="M10" s="163"/>
    </row>
    <row r="11" s="67" customFormat="1" ht="18" customHeight="1" spans="1:13">
      <c r="A11" s="95" t="s">
        <v>187</v>
      </c>
      <c r="B11" s="96"/>
      <c r="C11" s="96"/>
      <c r="D11" s="91"/>
      <c r="E11" s="96"/>
      <c r="F11" s="87"/>
      <c r="G11" s="100" t="s">
        <v>188</v>
      </c>
      <c r="H11" s="94">
        <f>SUM(H12:H13)</f>
        <v>0</v>
      </c>
      <c r="I11" s="162">
        <f>SUM(I12:I13)</f>
        <v>469</v>
      </c>
      <c r="J11" s="163">
        <v>0</v>
      </c>
      <c r="K11" s="164">
        <f t="shared" si="2"/>
        <v>469</v>
      </c>
      <c r="L11" s="163"/>
      <c r="M11" s="163"/>
    </row>
    <row r="12" s="67" customFormat="1" ht="18" customHeight="1" spans="1:13">
      <c r="A12" s="101" t="s">
        <v>189</v>
      </c>
      <c r="B12" s="96"/>
      <c r="C12" s="96"/>
      <c r="D12" s="91"/>
      <c r="E12" s="96"/>
      <c r="F12" s="87"/>
      <c r="G12" s="98" t="s">
        <v>190</v>
      </c>
      <c r="H12" s="94"/>
      <c r="I12" s="162">
        <v>226</v>
      </c>
      <c r="J12" s="163">
        <v>0</v>
      </c>
      <c r="K12" s="164">
        <f t="shared" si="2"/>
        <v>226</v>
      </c>
      <c r="L12" s="163">
        <f t="shared" ref="L12:L40" si="3">J12-M12</f>
        <v>0</v>
      </c>
      <c r="M12" s="163"/>
    </row>
    <row r="13" s="67" customFormat="1" ht="18" customHeight="1" spans="1:13">
      <c r="A13" s="95" t="s">
        <v>191</v>
      </c>
      <c r="B13" s="96"/>
      <c r="C13" s="96"/>
      <c r="D13" s="102"/>
      <c r="E13" s="96"/>
      <c r="F13" s="102" t="e">
        <f>+(E13-C13)*100/C13</f>
        <v>#DIV/0!</v>
      </c>
      <c r="G13" s="98" t="s">
        <v>192</v>
      </c>
      <c r="H13" s="94"/>
      <c r="I13" s="165">
        <v>243</v>
      </c>
      <c r="J13" s="163">
        <v>0</v>
      </c>
      <c r="K13" s="164">
        <f t="shared" si="2"/>
        <v>243</v>
      </c>
      <c r="L13" s="163">
        <f t="shared" si="3"/>
        <v>0</v>
      </c>
      <c r="M13" s="163"/>
    </row>
    <row r="14" s="67" customFormat="1" ht="18" customHeight="1" spans="1:13">
      <c r="A14" s="95" t="s">
        <v>193</v>
      </c>
      <c r="B14" s="96"/>
      <c r="C14" s="96"/>
      <c r="D14" s="102"/>
      <c r="E14" s="96">
        <f t="shared" ref="E14:E17" si="4">SUM(B14:D14)</f>
        <v>0</v>
      </c>
      <c r="F14" s="102"/>
      <c r="G14" s="103" t="s">
        <v>194</v>
      </c>
      <c r="H14" s="104">
        <f>SUM(H15:H22)</f>
        <v>0</v>
      </c>
      <c r="I14" s="165">
        <f>SUM(I15:I22)</f>
        <v>0</v>
      </c>
      <c r="J14" s="163">
        <v>0</v>
      </c>
      <c r="K14" s="164">
        <f t="shared" ref="K14:K31" si="5">SUM(H14:J14)</f>
        <v>0</v>
      </c>
      <c r="L14" s="163"/>
      <c r="M14" s="163"/>
    </row>
    <row r="15" s="67" customFormat="1" ht="18" customHeight="1" spans="1:13">
      <c r="A15" s="95" t="s">
        <v>195</v>
      </c>
      <c r="B15" s="96"/>
      <c r="C15" s="96"/>
      <c r="D15" s="102"/>
      <c r="E15" s="96">
        <f t="shared" si="4"/>
        <v>0</v>
      </c>
      <c r="F15" s="102" t="e">
        <f t="shared" ref="F15:F25" si="6">+(E15-C15)*100/C15</f>
        <v>#DIV/0!</v>
      </c>
      <c r="G15" s="98" t="s">
        <v>196</v>
      </c>
      <c r="H15" s="104"/>
      <c r="I15" s="165"/>
      <c r="J15" s="163">
        <v>0</v>
      </c>
      <c r="K15" s="164">
        <f t="shared" si="5"/>
        <v>0</v>
      </c>
      <c r="L15" s="163">
        <f t="shared" si="3"/>
        <v>0</v>
      </c>
      <c r="M15" s="163"/>
    </row>
    <row r="16" s="67" customFormat="1" ht="18" customHeight="1" spans="1:13">
      <c r="A16" s="105" t="s">
        <v>197</v>
      </c>
      <c r="B16" s="96"/>
      <c r="C16" s="96"/>
      <c r="D16" s="102"/>
      <c r="E16" s="96">
        <f t="shared" si="4"/>
        <v>0</v>
      </c>
      <c r="F16" s="102" t="e">
        <f t="shared" si="6"/>
        <v>#DIV/0!</v>
      </c>
      <c r="G16" s="98" t="s">
        <v>198</v>
      </c>
      <c r="H16" s="104"/>
      <c r="I16" s="165"/>
      <c r="J16" s="163">
        <v>0</v>
      </c>
      <c r="K16" s="164">
        <f t="shared" si="5"/>
        <v>0</v>
      </c>
      <c r="L16" s="163"/>
      <c r="M16" s="163"/>
    </row>
    <row r="17" s="67" customFormat="1" ht="18" customHeight="1" spans="1:13">
      <c r="A17" s="105" t="s">
        <v>199</v>
      </c>
      <c r="B17" s="96"/>
      <c r="C17" s="96"/>
      <c r="D17" s="102"/>
      <c r="E17" s="96">
        <f t="shared" si="4"/>
        <v>0</v>
      </c>
      <c r="F17" s="102" t="e">
        <f t="shared" si="6"/>
        <v>#DIV/0!</v>
      </c>
      <c r="G17" s="98" t="s">
        <v>200</v>
      </c>
      <c r="H17" s="104"/>
      <c r="I17" s="162">
        <f>SUM(I18:I24)</f>
        <v>0</v>
      </c>
      <c r="J17" s="163">
        <f>SUM(J18:J24)</f>
        <v>0</v>
      </c>
      <c r="K17" s="164">
        <f t="shared" si="5"/>
        <v>0</v>
      </c>
      <c r="L17" s="163">
        <f t="shared" si="3"/>
        <v>0</v>
      </c>
      <c r="M17" s="163"/>
    </row>
    <row r="18" s="67" customFormat="1" ht="18" customHeight="1" spans="1:13">
      <c r="A18" s="95" t="s">
        <v>201</v>
      </c>
      <c r="B18" s="96"/>
      <c r="C18" s="96"/>
      <c r="D18" s="102"/>
      <c r="E18" s="96"/>
      <c r="F18" s="102" t="e">
        <f t="shared" si="6"/>
        <v>#DIV/0!</v>
      </c>
      <c r="G18" s="98" t="s">
        <v>202</v>
      </c>
      <c r="H18" s="104"/>
      <c r="I18" s="165"/>
      <c r="J18" s="163"/>
      <c r="K18" s="164">
        <f t="shared" si="5"/>
        <v>0</v>
      </c>
      <c r="L18" s="163">
        <f t="shared" si="3"/>
        <v>0</v>
      </c>
      <c r="M18" s="163"/>
    </row>
    <row r="19" s="67" customFormat="1" ht="18" customHeight="1" spans="1:13">
      <c r="A19" s="95" t="s">
        <v>203</v>
      </c>
      <c r="B19" s="96"/>
      <c r="C19" s="96"/>
      <c r="D19" s="102"/>
      <c r="E19" s="96"/>
      <c r="F19" s="102" t="e">
        <f t="shared" si="6"/>
        <v>#DIV/0!</v>
      </c>
      <c r="G19" s="98" t="s">
        <v>204</v>
      </c>
      <c r="H19" s="106"/>
      <c r="I19" s="166"/>
      <c r="J19" s="163"/>
      <c r="K19" s="167">
        <f t="shared" si="5"/>
        <v>0</v>
      </c>
      <c r="L19" s="163">
        <f t="shared" si="3"/>
        <v>0</v>
      </c>
      <c r="M19" s="163"/>
    </row>
    <row r="20" s="67" customFormat="1" ht="18" customHeight="1" spans="1:13">
      <c r="A20" s="101" t="s">
        <v>205</v>
      </c>
      <c r="B20" s="96"/>
      <c r="C20" s="96"/>
      <c r="D20" s="102"/>
      <c r="E20" s="96"/>
      <c r="F20" s="102" t="e">
        <f t="shared" si="6"/>
        <v>#DIV/0!</v>
      </c>
      <c r="G20" s="98" t="s">
        <v>206</v>
      </c>
      <c r="H20" s="104"/>
      <c r="I20" s="165"/>
      <c r="J20" s="163"/>
      <c r="K20" s="167">
        <f t="shared" si="5"/>
        <v>0</v>
      </c>
      <c r="L20" s="163">
        <f t="shared" si="3"/>
        <v>0</v>
      </c>
      <c r="M20" s="163"/>
    </row>
    <row r="21" s="67" customFormat="1" ht="18" customHeight="1" spans="1:13">
      <c r="A21" s="101" t="s">
        <v>207</v>
      </c>
      <c r="B21" s="96"/>
      <c r="C21" s="96"/>
      <c r="D21" s="102"/>
      <c r="E21" s="96"/>
      <c r="F21" s="102" t="e">
        <f t="shared" si="6"/>
        <v>#DIV/0!</v>
      </c>
      <c r="G21" s="98" t="s">
        <v>208</v>
      </c>
      <c r="H21" s="107"/>
      <c r="I21" s="168"/>
      <c r="J21" s="163"/>
      <c r="K21" s="167">
        <f t="shared" si="5"/>
        <v>0</v>
      </c>
      <c r="L21" s="163">
        <f t="shared" si="3"/>
        <v>0</v>
      </c>
      <c r="M21" s="163"/>
    </row>
    <row r="22" s="67" customFormat="1" spans="1:13">
      <c r="A22" s="101" t="s">
        <v>209</v>
      </c>
      <c r="B22" s="108"/>
      <c r="C22" s="96"/>
      <c r="D22" s="102"/>
      <c r="E22" s="96"/>
      <c r="F22" s="102" t="e">
        <f t="shared" si="6"/>
        <v>#DIV/0!</v>
      </c>
      <c r="G22" s="109" t="s">
        <v>210</v>
      </c>
      <c r="H22" s="110"/>
      <c r="I22" s="165"/>
      <c r="J22" s="163"/>
      <c r="K22" s="164">
        <f t="shared" si="5"/>
        <v>0</v>
      </c>
      <c r="L22" s="163">
        <f t="shared" si="3"/>
        <v>0</v>
      </c>
      <c r="M22" s="163"/>
    </row>
    <row r="23" s="67" customFormat="1" ht="18" customHeight="1" spans="1:13">
      <c r="A23" s="101" t="s">
        <v>211</v>
      </c>
      <c r="B23" s="96"/>
      <c r="C23" s="96"/>
      <c r="D23" s="102"/>
      <c r="E23" s="96"/>
      <c r="F23" s="102" t="e">
        <f t="shared" si="6"/>
        <v>#DIV/0!</v>
      </c>
      <c r="G23" s="97" t="s">
        <v>212</v>
      </c>
      <c r="H23" s="111">
        <f t="shared" ref="H23:J23" si="7">SUM(H24:H27)</f>
        <v>0</v>
      </c>
      <c r="I23" s="169">
        <f t="shared" si="7"/>
        <v>0</v>
      </c>
      <c r="J23" s="163">
        <f t="shared" si="7"/>
        <v>0</v>
      </c>
      <c r="K23" s="164">
        <f t="shared" si="5"/>
        <v>0</v>
      </c>
      <c r="L23" s="163">
        <f t="shared" si="3"/>
        <v>0</v>
      </c>
      <c r="M23" s="163"/>
    </row>
    <row r="24" s="67" customFormat="1" ht="18" customHeight="1" spans="1:13">
      <c r="A24" s="101" t="s">
        <v>213</v>
      </c>
      <c r="B24" s="112"/>
      <c r="C24" s="96"/>
      <c r="D24" s="102"/>
      <c r="E24" s="112"/>
      <c r="F24" s="102" t="e">
        <f t="shared" si="6"/>
        <v>#DIV/0!</v>
      </c>
      <c r="G24" s="98" t="s">
        <v>214</v>
      </c>
      <c r="H24" s="111"/>
      <c r="I24" s="169"/>
      <c r="J24" s="163"/>
      <c r="K24" s="170">
        <f t="shared" si="5"/>
        <v>0</v>
      </c>
      <c r="L24" s="163">
        <f t="shared" si="3"/>
        <v>0</v>
      </c>
      <c r="M24" s="163"/>
    </row>
    <row r="25" s="67" customFormat="1" ht="18" customHeight="1" spans="1:13">
      <c r="A25" s="101" t="s">
        <v>215</v>
      </c>
      <c r="B25" s="113"/>
      <c r="C25" s="114"/>
      <c r="D25" s="115"/>
      <c r="E25" s="114"/>
      <c r="F25" s="116" t="e">
        <f t="shared" si="6"/>
        <v>#DIV/0!</v>
      </c>
      <c r="G25" s="98" t="s">
        <v>216</v>
      </c>
      <c r="H25" s="94"/>
      <c r="I25" s="162"/>
      <c r="J25" s="163">
        <f>J26+J27+J31</f>
        <v>0</v>
      </c>
      <c r="K25" s="164">
        <f t="shared" si="5"/>
        <v>0</v>
      </c>
      <c r="L25" s="163">
        <f t="shared" si="3"/>
        <v>0</v>
      </c>
      <c r="M25" s="163"/>
    </row>
    <row r="26" s="67" customFormat="1" ht="18" customHeight="1" spans="1:13">
      <c r="A26" s="105"/>
      <c r="B26" s="117"/>
      <c r="C26" s="117"/>
      <c r="D26" s="116"/>
      <c r="E26" s="117"/>
      <c r="F26" s="116"/>
      <c r="G26" s="98" t="s">
        <v>217</v>
      </c>
      <c r="H26" s="104"/>
      <c r="I26" s="165"/>
      <c r="J26" s="163"/>
      <c r="K26" s="164">
        <f t="shared" si="5"/>
        <v>0</v>
      </c>
      <c r="L26" s="163">
        <f t="shared" si="3"/>
        <v>0</v>
      </c>
      <c r="M26" s="163"/>
    </row>
    <row r="27" s="67" customFormat="1" ht="18" customHeight="1" spans="1:13">
      <c r="A27" s="118"/>
      <c r="B27" s="114"/>
      <c r="C27" s="114"/>
      <c r="D27" s="116"/>
      <c r="E27" s="114"/>
      <c r="F27" s="116"/>
      <c r="G27" s="98" t="s">
        <v>218</v>
      </c>
      <c r="H27" s="104"/>
      <c r="I27" s="165"/>
      <c r="J27" s="163"/>
      <c r="K27" s="164">
        <f t="shared" si="5"/>
        <v>0</v>
      </c>
      <c r="L27" s="163">
        <f t="shared" si="3"/>
        <v>0</v>
      </c>
      <c r="M27" s="163"/>
    </row>
    <row r="28" s="67" customFormat="1" ht="18" customHeight="1" spans="1:13">
      <c r="A28" s="95"/>
      <c r="B28" s="96"/>
      <c r="C28" s="96"/>
      <c r="D28" s="102"/>
      <c r="E28" s="119"/>
      <c r="F28" s="120"/>
      <c r="G28" s="97" t="s">
        <v>219</v>
      </c>
      <c r="H28" s="104">
        <f>SUM(H29:H31)</f>
        <v>0</v>
      </c>
      <c r="I28" s="165">
        <f>SUM(I29:I31)</f>
        <v>26</v>
      </c>
      <c r="J28" s="163">
        <v>0</v>
      </c>
      <c r="K28" s="164">
        <f t="shared" si="5"/>
        <v>26</v>
      </c>
      <c r="L28" s="163"/>
      <c r="M28" s="163"/>
    </row>
    <row r="29" s="67" customFormat="1" ht="18" customHeight="1" spans="1:13">
      <c r="A29" s="95"/>
      <c r="B29" s="96"/>
      <c r="C29" s="96"/>
      <c r="D29" s="121"/>
      <c r="E29" s="96"/>
      <c r="F29" s="102"/>
      <c r="G29" s="122" t="s">
        <v>220</v>
      </c>
      <c r="H29" s="104"/>
      <c r="I29" s="165"/>
      <c r="J29" s="163"/>
      <c r="K29" s="164">
        <f t="shared" si="5"/>
        <v>0</v>
      </c>
      <c r="L29" s="163"/>
      <c r="M29" s="163"/>
    </row>
    <row r="30" s="67" customFormat="1" ht="18" customHeight="1" spans="1:13">
      <c r="A30" s="95"/>
      <c r="B30" s="96"/>
      <c r="C30" s="96"/>
      <c r="D30" s="121"/>
      <c r="E30" s="96"/>
      <c r="F30" s="102"/>
      <c r="G30" s="98" t="s">
        <v>221</v>
      </c>
      <c r="H30" s="104"/>
      <c r="I30" s="165">
        <v>26</v>
      </c>
      <c r="J30" s="163">
        <v>0</v>
      </c>
      <c r="K30" s="164">
        <f t="shared" si="5"/>
        <v>26</v>
      </c>
      <c r="L30" s="163">
        <f t="shared" si="3"/>
        <v>0</v>
      </c>
      <c r="M30" s="163"/>
    </row>
    <row r="31" s="67" customFormat="1" ht="18" customHeight="1" spans="1:13">
      <c r="A31" s="95"/>
      <c r="B31" s="96"/>
      <c r="C31" s="96"/>
      <c r="D31" s="121"/>
      <c r="E31" s="96"/>
      <c r="F31" s="102"/>
      <c r="G31" s="123" t="s">
        <v>222</v>
      </c>
      <c r="H31" s="104"/>
      <c r="I31" s="165"/>
      <c r="J31" s="163"/>
      <c r="K31" s="164">
        <f t="shared" si="5"/>
        <v>0</v>
      </c>
      <c r="L31" s="163">
        <f t="shared" si="3"/>
        <v>0</v>
      </c>
      <c r="M31" s="163"/>
    </row>
    <row r="32" s="67" customFormat="1" ht="18" customHeight="1" spans="1:13">
      <c r="A32" s="95"/>
      <c r="B32" s="96"/>
      <c r="C32" s="96"/>
      <c r="D32" s="102"/>
      <c r="E32" s="124"/>
      <c r="F32" s="125"/>
      <c r="G32" s="97" t="s">
        <v>223</v>
      </c>
      <c r="H32" s="104">
        <f>SUM(H33:H36)</f>
        <v>0</v>
      </c>
      <c r="I32" s="165">
        <f>SUM(I33:I36)</f>
        <v>551</v>
      </c>
      <c r="J32" s="163">
        <v>0</v>
      </c>
      <c r="K32" s="164">
        <f t="shared" ref="K32:K39" si="8">SUM(H32:J32)</f>
        <v>551</v>
      </c>
      <c r="L32" s="163"/>
      <c r="M32" s="163"/>
    </row>
    <row r="33" s="67" customFormat="1" ht="18" customHeight="1" spans="1:13">
      <c r="A33" s="95"/>
      <c r="B33" s="96"/>
      <c r="C33" s="96"/>
      <c r="D33" s="102"/>
      <c r="E33" s="96"/>
      <c r="F33" s="126"/>
      <c r="G33" s="123" t="s">
        <v>224</v>
      </c>
      <c r="H33" s="104"/>
      <c r="I33" s="165"/>
      <c r="J33" s="163"/>
      <c r="K33" s="164">
        <f t="shared" si="8"/>
        <v>0</v>
      </c>
      <c r="L33" s="163">
        <f t="shared" si="3"/>
        <v>0</v>
      </c>
      <c r="M33" s="163"/>
    </row>
    <row r="34" s="67" customFormat="1" ht="18" customHeight="1" spans="1:13">
      <c r="A34" s="118" t="s">
        <v>225</v>
      </c>
      <c r="B34" s="113"/>
      <c r="C34" s="127"/>
      <c r="D34" s="115"/>
      <c r="E34" s="114">
        <f>SUM(E23:E31)</f>
        <v>0</v>
      </c>
      <c r="F34" s="116" t="e">
        <f>+(E34-C34)*100/C34</f>
        <v>#DIV/0!</v>
      </c>
      <c r="G34" s="128" t="s">
        <v>226</v>
      </c>
      <c r="H34" s="104"/>
      <c r="I34" s="165"/>
      <c r="J34" s="163"/>
      <c r="K34" s="164">
        <f t="shared" si="8"/>
        <v>0</v>
      </c>
      <c r="L34" s="163">
        <f t="shared" si="3"/>
        <v>0</v>
      </c>
      <c r="M34" s="163"/>
    </row>
    <row r="35" s="68" customFormat="1" ht="18" customHeight="1" spans="1:14">
      <c r="A35" s="129"/>
      <c r="B35" s="130"/>
      <c r="C35" s="130"/>
      <c r="D35" s="131"/>
      <c r="E35" s="130"/>
      <c r="F35" s="131"/>
      <c r="G35" s="132" t="s">
        <v>227</v>
      </c>
      <c r="H35" s="133"/>
      <c r="I35" s="171">
        <v>551</v>
      </c>
      <c r="J35" s="172">
        <v>0</v>
      </c>
      <c r="K35" s="173">
        <f t="shared" si="8"/>
        <v>551</v>
      </c>
      <c r="L35" s="172">
        <v>556</v>
      </c>
      <c r="M35" s="172"/>
      <c r="N35" s="68" t="s">
        <v>228</v>
      </c>
    </row>
    <row r="36" s="67" customFormat="1" ht="18" customHeight="1" spans="1:13">
      <c r="A36" s="95"/>
      <c r="B36" s="134"/>
      <c r="C36" s="114"/>
      <c r="D36" s="116"/>
      <c r="E36" s="114"/>
      <c r="F36" s="116"/>
      <c r="G36" s="135" t="s">
        <v>229</v>
      </c>
      <c r="H36" s="94"/>
      <c r="I36" s="162"/>
      <c r="J36" s="163"/>
      <c r="K36" s="164">
        <f t="shared" si="8"/>
        <v>0</v>
      </c>
      <c r="L36" s="163">
        <f t="shared" si="3"/>
        <v>0</v>
      </c>
      <c r="M36" s="163"/>
    </row>
    <row r="37" s="67" customFormat="1" ht="18" customHeight="1" spans="1:13">
      <c r="A37" s="95"/>
      <c r="B37" s="134"/>
      <c r="C37" s="114"/>
      <c r="D37" s="116"/>
      <c r="E37" s="114"/>
      <c r="F37" s="116"/>
      <c r="G37" s="136" t="s">
        <v>230</v>
      </c>
      <c r="H37" s="94">
        <f t="shared" ref="H37:J37" si="9">SUM(H38:H39)</f>
        <v>0</v>
      </c>
      <c r="I37" s="162">
        <f t="shared" si="9"/>
        <v>0</v>
      </c>
      <c r="J37" s="163">
        <f t="shared" si="9"/>
        <v>0</v>
      </c>
      <c r="K37" s="164">
        <f t="shared" si="8"/>
        <v>0</v>
      </c>
      <c r="L37" s="163">
        <f t="shared" si="3"/>
        <v>0</v>
      </c>
      <c r="M37" s="163"/>
    </row>
    <row r="38" s="67" customFormat="1" ht="18" customHeight="1" spans="1:13">
      <c r="A38" s="95"/>
      <c r="B38" s="134"/>
      <c r="C38" s="114"/>
      <c r="D38" s="116"/>
      <c r="E38" s="114"/>
      <c r="F38" s="116"/>
      <c r="G38" s="137" t="s">
        <v>231</v>
      </c>
      <c r="H38" s="94"/>
      <c r="I38" s="162"/>
      <c r="J38" s="163"/>
      <c r="K38" s="164">
        <f t="shared" si="8"/>
        <v>0</v>
      </c>
      <c r="L38" s="163">
        <f t="shared" si="3"/>
        <v>0</v>
      </c>
      <c r="M38" s="163"/>
    </row>
    <row r="39" s="67" customFormat="1" ht="18" customHeight="1" spans="1:13">
      <c r="A39" s="95"/>
      <c r="B39" s="138"/>
      <c r="C39" s="96"/>
      <c r="D39" s="102"/>
      <c r="E39" s="96"/>
      <c r="F39" s="102"/>
      <c r="G39" s="137" t="s">
        <v>232</v>
      </c>
      <c r="H39" s="94"/>
      <c r="I39" s="162">
        <f>SUM(I40:I41)</f>
        <v>0</v>
      </c>
      <c r="J39" s="163">
        <f>SUM(J40:J41)</f>
        <v>0</v>
      </c>
      <c r="K39" s="164">
        <f t="shared" si="8"/>
        <v>0</v>
      </c>
      <c r="L39" s="163">
        <f t="shared" si="3"/>
        <v>0</v>
      </c>
      <c r="M39" s="163"/>
    </row>
    <row r="40" s="67" customFormat="1" ht="18" customHeight="1" spans="1:13">
      <c r="A40" s="95"/>
      <c r="B40" s="138"/>
      <c r="C40" s="96"/>
      <c r="D40" s="102"/>
      <c r="E40" s="96"/>
      <c r="F40" s="102"/>
      <c r="G40" s="139" t="s">
        <v>233</v>
      </c>
      <c r="H40" s="94"/>
      <c r="I40" s="162"/>
      <c r="J40" s="163"/>
      <c r="K40" s="164"/>
      <c r="L40" s="163">
        <f t="shared" si="3"/>
        <v>0</v>
      </c>
      <c r="M40" s="163"/>
    </row>
    <row r="41" s="67" customFormat="1" ht="18" customHeight="1" spans="1:13">
      <c r="A41" s="95"/>
      <c r="B41" s="138"/>
      <c r="C41" s="96"/>
      <c r="D41" s="102"/>
      <c r="E41" s="96"/>
      <c r="F41" s="102"/>
      <c r="G41" s="140"/>
      <c r="H41" s="104"/>
      <c r="I41" s="165"/>
      <c r="J41" s="163"/>
      <c r="K41" s="164"/>
      <c r="L41" s="163"/>
      <c r="M41" s="163"/>
    </row>
    <row r="42" s="67" customFormat="1" ht="18" customHeight="1" spans="1:13">
      <c r="A42" s="141"/>
      <c r="B42" s="96"/>
      <c r="C42" s="96"/>
      <c r="D42" s="102"/>
      <c r="E42" s="96"/>
      <c r="F42" s="126"/>
      <c r="G42" s="95"/>
      <c r="H42" s="142"/>
      <c r="I42" s="174"/>
      <c r="J42" s="163"/>
      <c r="K42" s="175"/>
      <c r="L42" s="163"/>
      <c r="M42" s="163"/>
    </row>
    <row r="43" s="67" customFormat="1" ht="18" customHeight="1" spans="1:13">
      <c r="A43" s="118" t="s">
        <v>234</v>
      </c>
      <c r="B43" s="96"/>
      <c r="C43" s="96"/>
      <c r="D43" s="102"/>
      <c r="E43" s="114">
        <f>SUM(E44:E46)</f>
        <v>0</v>
      </c>
      <c r="F43" s="116" t="e">
        <f t="shared" ref="F43:F45" si="10">+(E43-C43)*100/C43</f>
        <v>#DIV/0!</v>
      </c>
      <c r="G43" s="118" t="s">
        <v>235</v>
      </c>
      <c r="H43" s="143">
        <v>0</v>
      </c>
      <c r="I43" s="176">
        <v>0</v>
      </c>
      <c r="J43" s="163">
        <v>0</v>
      </c>
      <c r="K43" s="177">
        <f t="shared" ref="K43:K47" si="11">SUM(H43:J43)</f>
        <v>0</v>
      </c>
      <c r="L43" s="163"/>
      <c r="M43" s="163"/>
    </row>
    <row r="44" s="67" customFormat="1" ht="18" customHeight="1" spans="1:13">
      <c r="A44" s="95" t="s">
        <v>236</v>
      </c>
      <c r="B44" s="96"/>
      <c r="C44" s="96"/>
      <c r="D44" s="102"/>
      <c r="E44" s="96"/>
      <c r="F44" s="102" t="e">
        <f t="shared" si="10"/>
        <v>#DIV/0!</v>
      </c>
      <c r="G44" s="118" t="s">
        <v>237</v>
      </c>
      <c r="H44" s="143"/>
      <c r="I44" s="176"/>
      <c r="J44" s="178"/>
      <c r="K44" s="177"/>
      <c r="L44" s="178"/>
      <c r="M44" s="178"/>
    </row>
    <row r="45" s="67" customFormat="1" ht="18" customHeight="1" spans="1:13">
      <c r="A45" s="95" t="s">
        <v>238</v>
      </c>
      <c r="B45" s="96"/>
      <c r="C45" s="96"/>
      <c r="D45" s="102"/>
      <c r="E45" s="96"/>
      <c r="F45" s="102" t="e">
        <f t="shared" si="10"/>
        <v>#DIV/0!</v>
      </c>
      <c r="G45" s="95" t="s">
        <v>239</v>
      </c>
      <c r="H45" s="104"/>
      <c r="I45" s="165"/>
      <c r="J45" s="179"/>
      <c r="K45" s="167">
        <f t="shared" si="11"/>
        <v>0</v>
      </c>
      <c r="L45" s="179"/>
      <c r="M45" s="179"/>
    </row>
    <row r="46" s="67" customFormat="1" ht="18" customHeight="1" spans="1:13">
      <c r="A46" s="95" t="s">
        <v>240</v>
      </c>
      <c r="B46" s="96"/>
      <c r="C46" s="96"/>
      <c r="D46" s="102"/>
      <c r="E46" s="96"/>
      <c r="F46" s="126"/>
      <c r="G46" s="95" t="s">
        <v>241</v>
      </c>
      <c r="H46" s="144"/>
      <c r="I46" s="165"/>
      <c r="J46" s="179"/>
      <c r="K46" s="164"/>
      <c r="L46" s="179"/>
      <c r="M46" s="179"/>
    </row>
    <row r="47" s="67" customFormat="1" ht="18" customHeight="1" spans="1:13">
      <c r="A47" s="145"/>
      <c r="B47" s="96"/>
      <c r="C47" s="96"/>
      <c r="D47" s="102"/>
      <c r="E47" s="96"/>
      <c r="F47" s="126"/>
      <c r="G47" s="95" t="s">
        <v>242</v>
      </c>
      <c r="H47" s="144"/>
      <c r="I47" s="165"/>
      <c r="J47" s="179"/>
      <c r="K47" s="164">
        <f t="shared" si="11"/>
        <v>0</v>
      </c>
      <c r="L47" s="179"/>
      <c r="M47" s="179"/>
    </row>
    <row r="48" s="67" customFormat="1" ht="21.75" customHeight="1" spans="1:13">
      <c r="A48" s="118" t="s">
        <v>243</v>
      </c>
      <c r="B48" s="146"/>
      <c r="C48" s="146"/>
      <c r="D48" s="115"/>
      <c r="E48" s="146">
        <f>+E25+E27</f>
        <v>0</v>
      </c>
      <c r="F48" s="147" t="e">
        <f>+(E48-C48)*100/C48</f>
        <v>#DIV/0!</v>
      </c>
      <c r="G48" s="118" t="s">
        <v>244</v>
      </c>
      <c r="H48" s="148">
        <f t="shared" ref="H48:J48" si="12">SUM(H43:H44)</f>
        <v>0</v>
      </c>
      <c r="I48" s="176">
        <f t="shared" si="12"/>
        <v>0</v>
      </c>
      <c r="J48" s="179">
        <f t="shared" si="12"/>
        <v>0</v>
      </c>
      <c r="K48" s="177">
        <f>SUM(K43+K44)</f>
        <v>0</v>
      </c>
      <c r="L48" s="179"/>
      <c r="M48" s="179"/>
    </row>
    <row r="49" spans="8:8">
      <c r="H49" s="149"/>
    </row>
    <row r="50" spans="8:8">
      <c r="H50" s="149"/>
    </row>
    <row r="51" spans="8:8">
      <c r="H51" s="149"/>
    </row>
    <row r="52" spans="8:8">
      <c r="H52" s="149"/>
    </row>
    <row r="53" spans="8:8">
      <c r="H53" s="149"/>
    </row>
    <row r="54" spans="8:8">
      <c r="H54" s="149"/>
    </row>
    <row r="55" spans="8:8">
      <c r="H55" s="149"/>
    </row>
    <row r="56" spans="8:8">
      <c r="H56" s="149"/>
    </row>
    <row r="57" spans="8:8">
      <c r="H57" s="149"/>
    </row>
    <row r="58" spans="8:8">
      <c r="H58" s="149"/>
    </row>
    <row r="59" spans="8:8">
      <c r="H59" s="149"/>
    </row>
    <row r="60" spans="8:8">
      <c r="H60" s="149"/>
    </row>
    <row r="61" spans="8:8">
      <c r="H61" s="149"/>
    </row>
    <row r="62" spans="8:8">
      <c r="H62" s="149"/>
    </row>
    <row r="63" spans="8:8">
      <c r="H63" s="149"/>
    </row>
    <row r="64" spans="8:8">
      <c r="H64" s="149"/>
    </row>
    <row r="65" spans="8:8">
      <c r="H65" s="149"/>
    </row>
    <row r="66" spans="8:8">
      <c r="H66" s="149"/>
    </row>
    <row r="67" spans="8:8">
      <c r="H67" s="149"/>
    </row>
    <row r="68" spans="8:8">
      <c r="H68" s="149"/>
    </row>
    <row r="69" spans="8:8">
      <c r="H69" s="149"/>
    </row>
    <row r="70" spans="8:8">
      <c r="H70" s="149"/>
    </row>
    <row r="71" spans="8:8">
      <c r="H71" s="180"/>
    </row>
    <row r="72" spans="8:8">
      <c r="H72" s="180"/>
    </row>
    <row r="73" spans="8:8">
      <c r="H73" s="180"/>
    </row>
    <row r="74" spans="8:8">
      <c r="H74" s="180"/>
    </row>
  </sheetData>
  <sheetProtection formatCells="0" insertHyperlinks="0" autoFilter="0"/>
  <mergeCells count="16">
    <mergeCell ref="A2:K2"/>
    <mergeCell ref="A4:F4"/>
    <mergeCell ref="G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dataValidations count="1">
    <dataValidation type="whole" operator="between" allowBlank="1" showInputMessage="1" showErrorMessage="1" error="请输入整数！" sqref="H15:I15 M15 E26 H26:J26 M26 E35 H35:J35 M35 B9:B21 B28:B29 B39:B40 E13:E23 E28:E33 E39:E42 E44:E47 H18:H23 I22:I23 J21:J24 J42:J43 L41:L43 M18:M24 M29:M30 M32:M33 M40:M43 I18:J20 H32:J33 H40:J41 H29:J30 H45:J47 L45:M47">
      <formula1>-100000000</formula1>
      <formula2>100000000</formula2>
    </dataValidation>
  </dataValidations>
  <printOptions horizontalCentered="1"/>
  <pageMargins left="0.75" right="0.75" top="0.309722222222222" bottom="0.309722222222222" header="0.119444444444444" footer="0.119444444444444"/>
  <pageSetup paperSize="8" scale="98" fitToHeight="10" orientation="landscape" horizontalDpi="600" verticalDpi="600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M51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B5" sqref="B5:B27"/>
    </sheetView>
  </sheetViews>
  <sheetFormatPr defaultColWidth="12" defaultRowHeight="14.25"/>
  <cols>
    <col min="1" max="1" width="41.8333333333333" style="1" customWidth="1"/>
    <col min="2" max="2" width="20.1666666666667" style="2" customWidth="1"/>
    <col min="3" max="3" width="13.5" style="1" customWidth="1"/>
    <col min="4" max="4" width="14.8333333333333" style="3" customWidth="1"/>
    <col min="5" max="5" width="17" style="4" customWidth="1"/>
    <col min="6" max="6" width="17.3333333333333" style="5" customWidth="1"/>
    <col min="7" max="7" width="13.1666666666667" style="5" customWidth="1"/>
    <col min="8" max="8" width="16.1666666666667" style="5" customWidth="1"/>
    <col min="9" max="9" width="19.1666666666667" style="6" customWidth="1"/>
    <col min="10" max="10" width="15.3333333333333" style="1" customWidth="1"/>
    <col min="11" max="11" width="13.1666666666667" style="7" customWidth="1"/>
    <col min="12" max="12" width="15.1666666666667" style="8" customWidth="1"/>
    <col min="13" max="13" width="12" style="6" customWidth="1"/>
    <col min="14" max="251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249180.133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18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3">
      <c r="A4" s="22" t="s">
        <v>14</v>
      </c>
      <c r="B4" s="23">
        <f t="shared" ref="B4:G4" si="0">SUM(B5:B27)</f>
        <v>172826.353</v>
      </c>
      <c r="C4" s="24">
        <v>64076.22</v>
      </c>
      <c r="D4" s="24">
        <f t="shared" si="0"/>
        <v>3803</v>
      </c>
      <c r="E4" s="25">
        <f t="shared" si="0"/>
        <v>222</v>
      </c>
      <c r="F4" s="24">
        <f t="shared" si="0"/>
        <v>7872</v>
      </c>
      <c r="G4" s="24">
        <f t="shared" si="0"/>
        <v>18841</v>
      </c>
      <c r="H4" s="26">
        <f t="shared" ref="H4:H27" si="1">B4+C4+D4+E4+F4+G4</f>
        <v>267640.573</v>
      </c>
      <c r="I4" s="59">
        <f t="shared" ref="I4:I27" si="2">B4-K4+C4+L4+E4+F4+G4</f>
        <v>249180.133</v>
      </c>
      <c r="J4" s="59">
        <f t="shared" ref="J4:J27" si="3">K4+M4</f>
        <v>18460.44</v>
      </c>
      <c r="K4" s="60">
        <f>SUM(K5:K27)</f>
        <v>18460.44</v>
      </c>
      <c r="L4" s="61">
        <f t="shared" ref="L4:L27" si="4">D4-M4</f>
        <v>3803</v>
      </c>
      <c r="M4" s="62"/>
    </row>
    <row r="5" spans="1:13">
      <c r="A5" s="27" t="s">
        <v>245</v>
      </c>
      <c r="B5" s="28">
        <v>22691.418</v>
      </c>
      <c r="C5" s="29">
        <v>398</v>
      </c>
      <c r="D5" s="29"/>
      <c r="E5" s="30"/>
      <c r="F5" s="29"/>
      <c r="G5" s="29"/>
      <c r="H5" s="26">
        <f t="shared" si="1"/>
        <v>23089.418</v>
      </c>
      <c r="I5" s="59">
        <f t="shared" si="2"/>
        <v>16248.418</v>
      </c>
      <c r="J5" s="59">
        <f t="shared" si="3"/>
        <v>6841</v>
      </c>
      <c r="K5" s="63">
        <v>6841</v>
      </c>
      <c r="L5" s="61">
        <f t="shared" si="4"/>
        <v>0</v>
      </c>
      <c r="M5" s="62"/>
    </row>
    <row r="6" spans="1:13">
      <c r="A6" s="27" t="s">
        <v>246</v>
      </c>
      <c r="B6" s="28"/>
      <c r="C6" s="29"/>
      <c r="D6" s="29"/>
      <c r="E6" s="30"/>
      <c r="F6" s="29"/>
      <c r="G6" s="29"/>
      <c r="H6" s="26">
        <f t="shared" si="1"/>
        <v>0</v>
      </c>
      <c r="I6" s="59">
        <f t="shared" si="2"/>
        <v>0</v>
      </c>
      <c r="J6" s="59">
        <f t="shared" si="3"/>
        <v>0</v>
      </c>
      <c r="K6" s="63"/>
      <c r="L6" s="61">
        <f t="shared" si="4"/>
        <v>0</v>
      </c>
      <c r="M6" s="62"/>
    </row>
    <row r="7" spans="1:13">
      <c r="A7" s="27" t="s">
        <v>247</v>
      </c>
      <c r="B7" s="28">
        <v>370.442</v>
      </c>
      <c r="C7" s="29"/>
      <c r="D7" s="29"/>
      <c r="E7" s="30"/>
      <c r="F7" s="29"/>
      <c r="G7" s="29"/>
      <c r="H7" s="26">
        <f t="shared" si="1"/>
        <v>370.442</v>
      </c>
      <c r="I7" s="59">
        <f t="shared" si="2"/>
        <v>353.442</v>
      </c>
      <c r="J7" s="59">
        <f t="shared" si="3"/>
        <v>17</v>
      </c>
      <c r="K7" s="63">
        <v>17</v>
      </c>
      <c r="L7" s="61">
        <f t="shared" si="4"/>
        <v>0</v>
      </c>
      <c r="M7" s="62"/>
    </row>
    <row r="8" spans="1:13">
      <c r="A8" s="27" t="s">
        <v>248</v>
      </c>
      <c r="B8" s="28">
        <v>9255.535</v>
      </c>
      <c r="C8" s="29"/>
      <c r="D8" s="29"/>
      <c r="E8" s="30"/>
      <c r="F8" s="31">
        <v>1856</v>
      </c>
      <c r="G8" s="29"/>
      <c r="H8" s="26">
        <f t="shared" si="1"/>
        <v>11111.535</v>
      </c>
      <c r="I8" s="59">
        <f t="shared" si="2"/>
        <v>10929.535</v>
      </c>
      <c r="J8" s="59">
        <f t="shared" si="3"/>
        <v>182</v>
      </c>
      <c r="K8" s="63">
        <v>182</v>
      </c>
      <c r="L8" s="61">
        <f t="shared" si="4"/>
        <v>0</v>
      </c>
      <c r="M8" s="62"/>
    </row>
    <row r="9" spans="1:13">
      <c r="A9" s="27" t="s">
        <v>249</v>
      </c>
      <c r="B9" s="28">
        <v>34050.273</v>
      </c>
      <c r="C9" s="29">
        <v>4434.25</v>
      </c>
      <c r="D9" s="29"/>
      <c r="E9" s="30"/>
      <c r="F9" s="31">
        <v>4420</v>
      </c>
      <c r="G9" s="29"/>
      <c r="H9" s="26">
        <f t="shared" si="1"/>
        <v>42904.523</v>
      </c>
      <c r="I9" s="59">
        <f t="shared" si="2"/>
        <v>42767.523</v>
      </c>
      <c r="J9" s="59">
        <f t="shared" si="3"/>
        <v>137</v>
      </c>
      <c r="K9" s="63">
        <v>137</v>
      </c>
      <c r="L9" s="61">
        <f t="shared" si="4"/>
        <v>0</v>
      </c>
      <c r="M9" s="62"/>
    </row>
    <row r="10" spans="1:13">
      <c r="A10" s="27" t="s">
        <v>250</v>
      </c>
      <c r="B10" s="28">
        <v>224.73</v>
      </c>
      <c r="C10" s="29">
        <v>20</v>
      </c>
      <c r="D10" s="29"/>
      <c r="E10" s="30"/>
      <c r="F10" s="29"/>
      <c r="G10" s="29"/>
      <c r="H10" s="26">
        <f t="shared" si="1"/>
        <v>244.73</v>
      </c>
      <c r="I10" s="59">
        <f t="shared" si="2"/>
        <v>244.73</v>
      </c>
      <c r="J10" s="59">
        <f t="shared" si="3"/>
        <v>0</v>
      </c>
      <c r="K10" s="63"/>
      <c r="L10" s="61">
        <f t="shared" si="4"/>
        <v>0</v>
      </c>
      <c r="M10" s="62"/>
    </row>
    <row r="11" spans="1:13">
      <c r="A11" s="27" t="s">
        <v>251</v>
      </c>
      <c r="B11" s="28">
        <v>3622.725</v>
      </c>
      <c r="C11" s="29">
        <v>644.8</v>
      </c>
      <c r="D11" s="29"/>
      <c r="E11" s="30"/>
      <c r="F11" s="29"/>
      <c r="G11" s="29"/>
      <c r="H11" s="26">
        <f t="shared" si="1"/>
        <v>4267.525</v>
      </c>
      <c r="I11" s="59">
        <f t="shared" si="2"/>
        <v>3878.195</v>
      </c>
      <c r="J11" s="59">
        <f t="shared" si="3"/>
        <v>389.33</v>
      </c>
      <c r="K11" s="63">
        <v>389.33</v>
      </c>
      <c r="L11" s="61">
        <f t="shared" si="4"/>
        <v>0</v>
      </c>
      <c r="M11" s="62"/>
    </row>
    <row r="12" spans="1:13">
      <c r="A12" s="27" t="s">
        <v>252</v>
      </c>
      <c r="B12" s="28">
        <v>17949.302</v>
      </c>
      <c r="C12" s="29">
        <v>11127.26</v>
      </c>
      <c r="D12" s="29"/>
      <c r="E12" s="30"/>
      <c r="F12" s="29"/>
      <c r="G12" s="31">
        <f>16297+2544</f>
        <v>18841</v>
      </c>
      <c r="H12" s="26">
        <f t="shared" si="1"/>
        <v>47917.562</v>
      </c>
      <c r="I12" s="59">
        <f t="shared" si="2"/>
        <v>46956.602</v>
      </c>
      <c r="J12" s="59">
        <f t="shared" si="3"/>
        <v>960.96</v>
      </c>
      <c r="K12" s="63">
        <v>960.96</v>
      </c>
      <c r="L12" s="61">
        <f t="shared" si="4"/>
        <v>0</v>
      </c>
      <c r="M12" s="62"/>
    </row>
    <row r="13" spans="1:13">
      <c r="A13" s="27" t="s">
        <v>253</v>
      </c>
      <c r="B13" s="28">
        <v>21485.989</v>
      </c>
      <c r="C13" s="29">
        <v>4382.24</v>
      </c>
      <c r="D13" s="29"/>
      <c r="E13" s="30"/>
      <c r="F13" s="29"/>
      <c r="G13" s="29"/>
      <c r="H13" s="26">
        <f t="shared" si="1"/>
        <v>25868.229</v>
      </c>
      <c r="I13" s="59">
        <f t="shared" si="2"/>
        <v>24581.139</v>
      </c>
      <c r="J13" s="59">
        <f t="shared" si="3"/>
        <v>1287.09</v>
      </c>
      <c r="K13" s="63">
        <v>1287.09</v>
      </c>
      <c r="L13" s="61">
        <f t="shared" si="4"/>
        <v>0</v>
      </c>
      <c r="M13" s="62"/>
    </row>
    <row r="14" spans="1:13">
      <c r="A14" s="27" t="s">
        <v>254</v>
      </c>
      <c r="B14" s="28">
        <v>1405.785</v>
      </c>
      <c r="C14" s="29">
        <v>3349.63</v>
      </c>
      <c r="D14" s="29"/>
      <c r="E14" s="30"/>
      <c r="F14" s="29"/>
      <c r="G14" s="29"/>
      <c r="H14" s="26">
        <f t="shared" si="1"/>
        <v>4755.415</v>
      </c>
      <c r="I14" s="59">
        <f t="shared" si="2"/>
        <v>4719.415</v>
      </c>
      <c r="J14" s="59">
        <f t="shared" si="3"/>
        <v>36</v>
      </c>
      <c r="K14" s="63">
        <v>36</v>
      </c>
      <c r="L14" s="61">
        <f t="shared" si="4"/>
        <v>0</v>
      </c>
      <c r="M14" s="62"/>
    </row>
    <row r="15" spans="1:13">
      <c r="A15" s="27" t="s">
        <v>255</v>
      </c>
      <c r="B15" s="28">
        <v>11633.358</v>
      </c>
      <c r="C15" s="29">
        <v>58.1</v>
      </c>
      <c r="D15" s="29"/>
      <c r="E15" s="30"/>
      <c r="F15" s="29"/>
      <c r="G15" s="29"/>
      <c r="H15" s="26">
        <f t="shared" si="1"/>
        <v>11691.458</v>
      </c>
      <c r="I15" s="59">
        <f t="shared" si="2"/>
        <v>8646.178</v>
      </c>
      <c r="J15" s="59">
        <f t="shared" si="3"/>
        <v>3045.28</v>
      </c>
      <c r="K15" s="63">
        <v>3045.28</v>
      </c>
      <c r="L15" s="61">
        <f t="shared" si="4"/>
        <v>0</v>
      </c>
      <c r="M15" s="62"/>
    </row>
    <row r="16" spans="1:13">
      <c r="A16" s="27" t="s">
        <v>256</v>
      </c>
      <c r="B16" s="32">
        <v>14772.749</v>
      </c>
      <c r="C16" s="29">
        <v>23342.94</v>
      </c>
      <c r="D16" s="29">
        <v>3803</v>
      </c>
      <c r="E16" s="30"/>
      <c r="F16" s="29">
        <v>796</v>
      </c>
      <c r="G16" s="29"/>
      <c r="H16" s="26">
        <f t="shared" si="1"/>
        <v>42714.689</v>
      </c>
      <c r="I16" s="59">
        <f t="shared" si="2"/>
        <v>36982.909</v>
      </c>
      <c r="J16" s="59">
        <f t="shared" si="3"/>
        <v>5731.78</v>
      </c>
      <c r="K16" s="63">
        <v>5010.78</v>
      </c>
      <c r="L16" s="61">
        <f t="shared" si="4"/>
        <v>3082</v>
      </c>
      <c r="M16" s="62">
        <v>721</v>
      </c>
    </row>
    <row r="17" spans="1:13">
      <c r="A17" s="27" t="s">
        <v>257</v>
      </c>
      <c r="B17" s="28">
        <v>2307.537</v>
      </c>
      <c r="C17" s="29">
        <v>8597.39</v>
      </c>
      <c r="D17" s="29"/>
      <c r="E17" s="30"/>
      <c r="F17" s="29"/>
      <c r="G17" s="29"/>
      <c r="H17" s="26">
        <f t="shared" si="1"/>
        <v>10904.927</v>
      </c>
      <c r="I17" s="59">
        <f t="shared" si="2"/>
        <v>10904.927</v>
      </c>
      <c r="J17" s="59">
        <f t="shared" si="3"/>
        <v>0</v>
      </c>
      <c r="K17" s="63"/>
      <c r="L17" s="61">
        <f t="shared" si="4"/>
        <v>0</v>
      </c>
      <c r="M17" s="62"/>
    </row>
    <row r="18" spans="1:13">
      <c r="A18" s="27" t="s">
        <v>258</v>
      </c>
      <c r="B18" s="28">
        <v>1068.73</v>
      </c>
      <c r="C18" s="29">
        <v>1509.21</v>
      </c>
      <c r="D18" s="29"/>
      <c r="E18" s="30"/>
      <c r="F18" s="29"/>
      <c r="G18" s="29"/>
      <c r="H18" s="26">
        <f t="shared" si="1"/>
        <v>2577.94</v>
      </c>
      <c r="I18" s="59">
        <f t="shared" si="2"/>
        <v>2569.94</v>
      </c>
      <c r="J18" s="59">
        <f t="shared" si="3"/>
        <v>8</v>
      </c>
      <c r="K18" s="63">
        <v>8</v>
      </c>
      <c r="L18" s="61">
        <f t="shared" si="4"/>
        <v>0</v>
      </c>
      <c r="M18" s="62"/>
    </row>
    <row r="19" spans="1:13">
      <c r="A19" s="27" t="s">
        <v>259</v>
      </c>
      <c r="B19" s="28">
        <v>265.789</v>
      </c>
      <c r="C19" s="29">
        <v>299.03</v>
      </c>
      <c r="D19" s="29"/>
      <c r="E19" s="30"/>
      <c r="F19" s="29"/>
      <c r="G19" s="29"/>
      <c r="H19" s="26">
        <f t="shared" si="1"/>
        <v>564.819</v>
      </c>
      <c r="I19" s="59">
        <f t="shared" si="2"/>
        <v>564.819</v>
      </c>
      <c r="J19" s="59">
        <f t="shared" si="3"/>
        <v>0</v>
      </c>
      <c r="K19" s="63"/>
      <c r="L19" s="61">
        <f t="shared" si="4"/>
        <v>0</v>
      </c>
      <c r="M19" s="62"/>
    </row>
    <row r="20" spans="1:13">
      <c r="A20" s="27" t="s">
        <v>260</v>
      </c>
      <c r="B20" s="28"/>
      <c r="C20" s="29"/>
      <c r="D20" s="29"/>
      <c r="E20" s="30"/>
      <c r="F20" s="29"/>
      <c r="G20" s="29"/>
      <c r="H20" s="26">
        <f t="shared" si="1"/>
        <v>0</v>
      </c>
      <c r="I20" s="59">
        <f t="shared" si="2"/>
        <v>0</v>
      </c>
      <c r="J20" s="59">
        <f t="shared" si="3"/>
        <v>0</v>
      </c>
      <c r="K20" s="63"/>
      <c r="L20" s="61">
        <f t="shared" si="4"/>
        <v>0</v>
      </c>
      <c r="M20" s="62"/>
    </row>
    <row r="21" spans="1:13">
      <c r="A21" s="27" t="s">
        <v>261</v>
      </c>
      <c r="B21" s="28">
        <v>1262.288</v>
      </c>
      <c r="C21" s="29">
        <v>2042.56</v>
      </c>
      <c r="D21" s="29"/>
      <c r="E21" s="30">
        <v>222</v>
      </c>
      <c r="F21" s="29"/>
      <c r="G21" s="29"/>
      <c r="H21" s="26">
        <f t="shared" si="1"/>
        <v>3526.848</v>
      </c>
      <c r="I21" s="59">
        <f t="shared" si="2"/>
        <v>3526.848</v>
      </c>
      <c r="J21" s="59">
        <f t="shared" si="3"/>
        <v>0</v>
      </c>
      <c r="K21" s="63"/>
      <c r="L21" s="61">
        <f t="shared" si="4"/>
        <v>0</v>
      </c>
      <c r="M21" s="62"/>
    </row>
    <row r="22" spans="1:13">
      <c r="A22" s="27" t="s">
        <v>262</v>
      </c>
      <c r="B22" s="28">
        <v>5325.708</v>
      </c>
      <c r="C22" s="29">
        <v>3870.81</v>
      </c>
      <c r="D22" s="29"/>
      <c r="E22" s="30"/>
      <c r="F22" s="29"/>
      <c r="G22" s="29"/>
      <c r="H22" s="26">
        <f t="shared" si="1"/>
        <v>9196.518</v>
      </c>
      <c r="I22" s="59">
        <f t="shared" si="2"/>
        <v>8719.518</v>
      </c>
      <c r="J22" s="59">
        <f t="shared" si="3"/>
        <v>477</v>
      </c>
      <c r="K22" s="63">
        <v>477</v>
      </c>
      <c r="L22" s="61">
        <f t="shared" si="4"/>
        <v>0</v>
      </c>
      <c r="M22" s="62"/>
    </row>
    <row r="23" spans="1:13">
      <c r="A23" s="27" t="s">
        <v>263</v>
      </c>
      <c r="B23" s="28">
        <v>938.215</v>
      </c>
      <c r="C23" s="29"/>
      <c r="D23" s="29"/>
      <c r="E23" s="30"/>
      <c r="F23" s="29">
        <v>800</v>
      </c>
      <c r="G23" s="29"/>
      <c r="H23" s="26">
        <f t="shared" si="1"/>
        <v>1738.215</v>
      </c>
      <c r="I23" s="59">
        <f t="shared" si="2"/>
        <v>1738.215</v>
      </c>
      <c r="J23" s="59">
        <f t="shared" si="3"/>
        <v>0</v>
      </c>
      <c r="K23" s="63"/>
      <c r="L23" s="61">
        <f t="shared" si="4"/>
        <v>0</v>
      </c>
      <c r="M23" s="62"/>
    </row>
    <row r="24" spans="1:13">
      <c r="A24" s="27" t="s">
        <v>264</v>
      </c>
      <c r="B24" s="28">
        <v>1069</v>
      </c>
      <c r="C24" s="29"/>
      <c r="D24" s="29"/>
      <c r="E24" s="30"/>
      <c r="F24" s="29"/>
      <c r="G24" s="29"/>
      <c r="H24" s="26">
        <f t="shared" si="1"/>
        <v>1069</v>
      </c>
      <c r="I24" s="59">
        <f t="shared" si="2"/>
        <v>1000</v>
      </c>
      <c r="J24" s="59">
        <f t="shared" si="3"/>
        <v>69</v>
      </c>
      <c r="K24" s="63">
        <v>69</v>
      </c>
      <c r="L24" s="61">
        <f t="shared" si="4"/>
        <v>0</v>
      </c>
      <c r="M24" s="62"/>
    </row>
    <row r="25" spans="1:13">
      <c r="A25" s="27" t="s">
        <v>265</v>
      </c>
      <c r="B25" s="33">
        <v>17640</v>
      </c>
      <c r="C25" s="29"/>
      <c r="D25" s="29"/>
      <c r="E25" s="30"/>
      <c r="F25" s="29"/>
      <c r="G25" s="29"/>
      <c r="H25" s="26">
        <f t="shared" si="1"/>
        <v>17640</v>
      </c>
      <c r="I25" s="59">
        <f t="shared" si="2"/>
        <v>17640</v>
      </c>
      <c r="J25" s="59">
        <f t="shared" si="3"/>
        <v>0</v>
      </c>
      <c r="K25" s="63"/>
      <c r="L25" s="61">
        <f t="shared" si="4"/>
        <v>0</v>
      </c>
      <c r="M25" s="62"/>
    </row>
    <row r="26" spans="1:13">
      <c r="A26" s="27" t="s">
        <v>266</v>
      </c>
      <c r="B26" s="28">
        <v>5439.583</v>
      </c>
      <c r="C26" s="29"/>
      <c r="D26" s="29"/>
      <c r="E26" s="30"/>
      <c r="F26" s="29"/>
      <c r="G26" s="29"/>
      <c r="H26" s="26">
        <f t="shared" si="1"/>
        <v>5439.583</v>
      </c>
      <c r="I26" s="59">
        <f t="shared" si="2"/>
        <v>5439.583</v>
      </c>
      <c r="J26" s="59">
        <f t="shared" si="3"/>
        <v>0</v>
      </c>
      <c r="K26" s="63"/>
      <c r="L26" s="61">
        <f t="shared" si="4"/>
        <v>0</v>
      </c>
      <c r="M26" s="62"/>
    </row>
    <row r="27" spans="1:13">
      <c r="A27" s="27" t="s">
        <v>267</v>
      </c>
      <c r="B27" s="33">
        <v>47.197</v>
      </c>
      <c r="C27" s="29"/>
      <c r="D27" s="34"/>
      <c r="E27" s="16"/>
      <c r="F27" s="34"/>
      <c r="G27" s="34"/>
      <c r="H27" s="26">
        <f t="shared" si="1"/>
        <v>47.197</v>
      </c>
      <c r="I27" s="59">
        <f t="shared" si="2"/>
        <v>47.197</v>
      </c>
      <c r="J27" s="59">
        <f t="shared" si="3"/>
        <v>0</v>
      </c>
      <c r="K27" s="63"/>
      <c r="L27" s="61">
        <f t="shared" si="4"/>
        <v>0</v>
      </c>
      <c r="M27" s="62"/>
    </row>
    <row r="28" spans="1:13">
      <c r="A28" s="35"/>
      <c r="B28" s="36"/>
      <c r="C28" s="29"/>
      <c r="D28" s="34"/>
      <c r="E28" s="16"/>
      <c r="F28" s="34"/>
      <c r="G28" s="34"/>
      <c r="H28" s="26">
        <f t="shared" ref="H28:H44" si="5">B28+C28+D28+E28</f>
        <v>0</v>
      </c>
      <c r="I28" s="64"/>
      <c r="J28" s="64"/>
      <c r="K28" s="5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si="5"/>
        <v>0</v>
      </c>
      <c r="I29" s="64"/>
      <c r="J29" s="64"/>
      <c r="K29" s="65"/>
      <c r="L29" s="61"/>
      <c r="M29" s="62"/>
    </row>
    <row r="30" spans="1:13">
      <c r="A30" s="37" t="s">
        <v>39</v>
      </c>
      <c r="B30" s="36">
        <f t="shared" ref="B30:G30" si="6">B31+B36</f>
        <v>0</v>
      </c>
      <c r="C30" s="38">
        <v>0</v>
      </c>
      <c r="D30" s="38">
        <f t="shared" si="6"/>
        <v>0</v>
      </c>
      <c r="E30" s="39">
        <f t="shared" si="6"/>
        <v>0</v>
      </c>
      <c r="F30" s="38">
        <f t="shared" si="6"/>
        <v>0</v>
      </c>
      <c r="G30" s="38">
        <f t="shared" si="6"/>
        <v>0</v>
      </c>
      <c r="H30" s="26">
        <f t="shared" si="5"/>
        <v>0</v>
      </c>
      <c r="I30" s="48">
        <f>K30+D30+E30+F30</f>
        <v>0</v>
      </c>
      <c r="J30" s="48"/>
      <c r="K30" s="39">
        <f>K31+K36</f>
        <v>0</v>
      </c>
      <c r="L30" s="61"/>
      <c r="M30" s="62"/>
    </row>
    <row r="31" spans="1:13">
      <c r="A31" s="40" t="s">
        <v>40</v>
      </c>
      <c r="B31" s="36">
        <f t="shared" ref="B31:G31" si="7">B32+B33+B34</f>
        <v>0</v>
      </c>
      <c r="C31" s="38">
        <v>0</v>
      </c>
      <c r="D31" s="38">
        <f t="shared" si="7"/>
        <v>0</v>
      </c>
      <c r="E31" s="39">
        <f t="shared" si="7"/>
        <v>0</v>
      </c>
      <c r="F31" s="38">
        <f t="shared" si="7"/>
        <v>0</v>
      </c>
      <c r="G31" s="38">
        <f t="shared" si="7"/>
        <v>0</v>
      </c>
      <c r="H31" s="26">
        <f t="shared" si="5"/>
        <v>0</v>
      </c>
      <c r="I31" s="64">
        <f>K31+D31+E31+F31</f>
        <v>0</v>
      </c>
      <c r="J31" s="64"/>
      <c r="K31" s="39">
        <f>K32+K33+K34</f>
        <v>0</v>
      </c>
      <c r="L31" s="61"/>
      <c r="M31" s="62"/>
    </row>
    <row r="32" spans="1:13">
      <c r="A32" s="41" t="s">
        <v>41</v>
      </c>
      <c r="B32" s="36"/>
      <c r="C32" s="38"/>
      <c r="D32" s="34"/>
      <c r="E32" s="16"/>
      <c r="F32" s="34"/>
      <c r="G32" s="34"/>
      <c r="H32" s="26">
        <f t="shared" si="5"/>
        <v>0</v>
      </c>
      <c r="I32" s="64"/>
      <c r="J32" s="64"/>
      <c r="K32" s="65"/>
      <c r="L32" s="61"/>
      <c r="M32" s="62"/>
    </row>
    <row r="33" ht="11.25" customHeight="1" spans="1:13">
      <c r="A33" s="41" t="s">
        <v>42</v>
      </c>
      <c r="B33" s="36"/>
      <c r="C33" s="38"/>
      <c r="D33" s="34"/>
      <c r="E33" s="16"/>
      <c r="F33" s="34"/>
      <c r="G33" s="34"/>
      <c r="H33" s="26">
        <f t="shared" si="5"/>
        <v>0</v>
      </c>
      <c r="I33" s="64"/>
      <c r="J33" s="64"/>
      <c r="K33" s="65"/>
      <c r="L33" s="61"/>
      <c r="M33" s="62"/>
    </row>
    <row r="34" ht="11.25" customHeight="1" spans="1:13">
      <c r="A34" s="41" t="s">
        <v>43</v>
      </c>
      <c r="B34" s="36"/>
      <c r="C34" s="38"/>
      <c r="D34" s="38"/>
      <c r="E34" s="39"/>
      <c r="F34" s="38"/>
      <c r="G34" s="38"/>
      <c r="H34" s="26">
        <f t="shared" si="5"/>
        <v>0</v>
      </c>
      <c r="I34" s="64"/>
      <c r="J34" s="64"/>
      <c r="K34" s="39"/>
      <c r="L34" s="61"/>
      <c r="M34" s="62"/>
    </row>
    <row r="35" ht="11.25" customHeight="1" spans="1:13">
      <c r="A35" s="35"/>
      <c r="B35" s="36"/>
      <c r="C35" s="38"/>
      <c r="D35" s="34"/>
      <c r="E35" s="16"/>
      <c r="F35" s="34"/>
      <c r="G35" s="34"/>
      <c r="H35" s="26">
        <f t="shared" si="5"/>
        <v>0</v>
      </c>
      <c r="I35" s="64"/>
      <c r="J35" s="64"/>
      <c r="K35" s="65"/>
      <c r="L35" s="61"/>
      <c r="M35" s="62"/>
    </row>
    <row r="36" ht="11.25" customHeight="1" spans="1:13">
      <c r="A36" s="40" t="s">
        <v>44</v>
      </c>
      <c r="B36" s="42"/>
      <c r="C36" s="38"/>
      <c r="D36" s="34"/>
      <c r="E36" s="16"/>
      <c r="F36" s="34"/>
      <c r="G36" s="34"/>
      <c r="H36" s="26">
        <f t="shared" si="5"/>
        <v>0</v>
      </c>
      <c r="I36" s="64"/>
      <c r="J36" s="64"/>
      <c r="K36" s="53"/>
      <c r="L36" s="61"/>
      <c r="M36" s="62"/>
    </row>
    <row r="37" ht="11.25" customHeight="1" spans="1:13">
      <c r="A37" s="43" t="s">
        <v>45</v>
      </c>
      <c r="B37" s="36"/>
      <c r="C37" s="38"/>
      <c r="D37" s="34"/>
      <c r="E37" s="16"/>
      <c r="F37" s="34"/>
      <c r="G37" s="34"/>
      <c r="H37" s="26">
        <f t="shared" si="5"/>
        <v>0</v>
      </c>
      <c r="I37" s="64"/>
      <c r="J37" s="64"/>
      <c r="K37" s="53"/>
      <c r="L37" s="61"/>
      <c r="M37" s="62"/>
    </row>
    <row r="38" ht="11.25" customHeight="1" spans="1:13">
      <c r="A38" s="43" t="s">
        <v>46</v>
      </c>
      <c r="B38" s="36"/>
      <c r="C38" s="38"/>
      <c r="D38" s="34"/>
      <c r="E38" s="16"/>
      <c r="F38" s="34"/>
      <c r="G38" s="34"/>
      <c r="H38" s="26">
        <f t="shared" si="5"/>
        <v>0</v>
      </c>
      <c r="I38" s="64"/>
      <c r="J38" s="64"/>
      <c r="K38" s="53"/>
      <c r="L38" s="61"/>
      <c r="M38" s="62"/>
    </row>
    <row r="39" ht="11.25" customHeight="1" spans="1:13">
      <c r="A39" s="43" t="s">
        <v>47</v>
      </c>
      <c r="B39" s="36"/>
      <c r="C39" s="38"/>
      <c r="D39" s="34"/>
      <c r="E39" s="16"/>
      <c r="F39" s="34"/>
      <c r="G39" s="34"/>
      <c r="H39" s="26">
        <f t="shared" si="5"/>
        <v>0</v>
      </c>
      <c r="I39" s="64"/>
      <c r="J39" s="64"/>
      <c r="K39" s="53"/>
      <c r="L39" s="61"/>
      <c r="M39" s="62"/>
    </row>
    <row r="40" ht="11.25" customHeight="1" spans="1:13">
      <c r="A40" s="43" t="s">
        <v>48</v>
      </c>
      <c r="B40" s="42"/>
      <c r="C40" s="38"/>
      <c r="D40" s="34"/>
      <c r="E40" s="16"/>
      <c r="F40" s="34"/>
      <c r="G40" s="34"/>
      <c r="H40" s="26">
        <f t="shared" si="5"/>
        <v>0</v>
      </c>
      <c r="I40" s="64"/>
      <c r="J40" s="64"/>
      <c r="K40" s="53"/>
      <c r="L40" s="61"/>
      <c r="M40" s="62"/>
    </row>
    <row r="41" ht="11.25" customHeight="1" spans="1:13">
      <c r="A41" s="43" t="s">
        <v>49</v>
      </c>
      <c r="B41" s="42"/>
      <c r="C41" s="38"/>
      <c r="D41" s="34"/>
      <c r="E41" s="16"/>
      <c r="F41" s="34"/>
      <c r="G41" s="34"/>
      <c r="H41" s="26">
        <f t="shared" si="5"/>
        <v>0</v>
      </c>
      <c r="I41" s="64"/>
      <c r="J41" s="64"/>
      <c r="K41" s="53"/>
      <c r="L41" s="61"/>
      <c r="M41" s="62"/>
    </row>
    <row r="42" ht="11.25" customHeight="1" spans="1:13">
      <c r="A42" s="43" t="s">
        <v>50</v>
      </c>
      <c r="B42" s="42"/>
      <c r="C42" s="38"/>
      <c r="D42" s="34"/>
      <c r="E42" s="16"/>
      <c r="F42" s="34"/>
      <c r="G42" s="34"/>
      <c r="H42" s="26">
        <f t="shared" si="5"/>
        <v>0</v>
      </c>
      <c r="I42" s="64"/>
      <c r="J42" s="64"/>
      <c r="K42" s="53"/>
      <c r="L42" s="61"/>
      <c r="M42" s="62"/>
    </row>
    <row r="43" ht="11.25" customHeight="1" spans="1:13">
      <c r="A43" s="43" t="s">
        <v>51</v>
      </c>
      <c r="B43" s="42"/>
      <c r="C43" s="38"/>
      <c r="D43" s="34"/>
      <c r="E43" s="16"/>
      <c r="F43" s="34"/>
      <c r="G43" s="34"/>
      <c r="H43" s="26">
        <f t="shared" si="5"/>
        <v>0</v>
      </c>
      <c r="I43" s="64"/>
      <c r="J43" s="64"/>
      <c r="K43" s="53"/>
      <c r="L43" s="61"/>
      <c r="M43" s="62"/>
    </row>
    <row r="44" spans="1:13">
      <c r="A44" s="40" t="s">
        <v>52</v>
      </c>
      <c r="B44" s="44"/>
      <c r="C44" s="45"/>
      <c r="D44" s="34"/>
      <c r="E44" s="16"/>
      <c r="F44" s="34"/>
      <c r="G44" s="34"/>
      <c r="H44" s="26">
        <f t="shared" si="5"/>
        <v>0</v>
      </c>
      <c r="I44" s="64"/>
      <c r="J44" s="64"/>
      <c r="K44" s="66"/>
      <c r="L44" s="61"/>
      <c r="M44" s="62"/>
    </row>
    <row r="45" spans="1:13">
      <c r="A45" s="22" t="s">
        <v>53</v>
      </c>
      <c r="B45" s="46">
        <f>B30+B4</f>
        <v>172826.353</v>
      </c>
      <c r="C45" s="47">
        <v>64076.22</v>
      </c>
      <c r="D45" s="48"/>
      <c r="E45" s="49"/>
      <c r="F45" s="48"/>
      <c r="G45" s="48"/>
      <c r="H45" s="50">
        <f t="shared" ref="H45:K45" si="8">H30+H4</f>
        <v>267640.573</v>
      </c>
      <c r="I45" s="48">
        <f t="shared" si="8"/>
        <v>249180.133</v>
      </c>
      <c r="J45" s="48"/>
      <c r="K45" s="49">
        <f t="shared" si="8"/>
        <v>18460.44</v>
      </c>
      <c r="L45" s="61"/>
      <c r="M45" s="62"/>
    </row>
    <row r="46" spans="2:2">
      <c r="B46" s="2">
        <v>4013</v>
      </c>
    </row>
    <row r="47" spans="2:2">
      <c r="B47" s="2">
        <f t="shared" ref="B47:B51" si="9">SUM(B45:B46)</f>
        <v>176839.353</v>
      </c>
    </row>
    <row r="48" spans="2:2">
      <c r="B48" s="2">
        <v>44503</v>
      </c>
    </row>
    <row r="49" spans="2:2">
      <c r="B49" s="2">
        <f t="shared" si="9"/>
        <v>221342.353</v>
      </c>
    </row>
    <row r="50" spans="2:2">
      <c r="B50" s="2">
        <v>58622</v>
      </c>
    </row>
    <row r="51" spans="2:2">
      <c r="B51" s="2">
        <f t="shared" si="9"/>
        <v>279964.353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0.239583333333333" bottom="0.709722222222222" header="0.2" footer="0.509722222222222"/>
  <pageSetup paperSize="9" scale="80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6 " / > < p i x e l a t o r L i s t   s h e e t S t i d = " 7 " / > < p i x e l a t o r L i s t   s h e e t S t i d = " 1 8 " / > < p i x e l a t o r L i s t   s h e e t S t i d = " 9 " / > < p i x e l a t o r L i s t   s h e e t S t i d = " 1 0 " / > < p i x e l a t o r L i s t   s h e e t S t i d = " 1 9 " / > < p i x e l a t o r L i s t   s h e e t S t i d = " 3 " / > < p i x e l a t o r L i s t   s h e e t S t i d = " 4 " / > < p i x e l a t o r L i s t   s h e e t S t i d = " 5 " / > < p i x e l a t o r L i s t   s h e e t S t i d = " 2 0 " / > < p i x e l a t o r L i s t   s h e e t S t i d = " 2 6 " / > < p i x e l a t o r L i s t   s h e e t S t i d = " 2 7 " / > < p i x e l a t o r L i s t   s h e e t S t i d = " 2 8 " / > < p i x e l a t o r L i s t   s h e e t S t i d = " 2 9 " / > < p i x e l a t o r L i s t   s h e e t S t i d = " 1 7 " / > < p i x e l a t o r L i s t   s h e e t S t i d = " 3 0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WPS Office WWO_wpscloud_20240305111834-b523323eda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2020公共测算 (原表)</vt:lpstr>
      <vt:lpstr>封面</vt:lpstr>
      <vt:lpstr>一般公共预算（预算）</vt:lpstr>
      <vt:lpstr>2020公共测算 1.17（不打）</vt:lpstr>
      <vt:lpstr>2020公共测算</vt:lpstr>
      <vt:lpstr>2020基金测算</vt:lpstr>
      <vt:lpstr>2018公共测算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张振旺</dc:creator>
  <cp:lastModifiedBy>Administrator</cp:lastModifiedBy>
  <dcterms:created xsi:type="dcterms:W3CDTF">2015-11-27T11:47:00Z</dcterms:created>
  <cp:lastPrinted>2021-12-20T16:43:00Z</cp:lastPrinted>
  <dcterms:modified xsi:type="dcterms:W3CDTF">2026-05-12T08:54:52Z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519053FF6A2E4517A34716118F774487_13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