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08" firstSheet="1" activeTab="2"/>
  </bookViews>
  <sheets>
    <sheet name="2020公共测算 (原表)" sheetId="1" state="hidden" r:id="rId1"/>
    <sheet name="封面" sheetId="2" r:id="rId2"/>
    <sheet name="一般公共预算（预算）" sheetId="20" r:id="rId3"/>
    <sheet name="政府性基金（预算）" sheetId="21" r:id="rId4"/>
    <sheet name="2020公共测算 1.17（不打）" sheetId="3" state="hidden" r:id="rId5"/>
    <sheet name="2020公共测算" sheetId="4" state="hidden" r:id="rId6"/>
    <sheet name="2020基金测算" sheetId="5" state="hidden" r:id="rId7"/>
    <sheet name="2018公共测算 (2)" sheetId="17" state="hidden" r:id="rId8"/>
  </sheets>
  <externalReferences>
    <externalReference r:id="rId9"/>
    <externalReference r:id="rId10"/>
  </externalReferences>
  <definedNames>
    <definedName name="Database" localSheetId="7" hidden="1">'[1]#REF!'!$A$6:$F$68</definedName>
    <definedName name="Database" localSheetId="5" hidden="1">'[1]#REF!'!$A$6:$F$68</definedName>
    <definedName name="Database" localSheetId="0" hidden="1">'[1]#REF!'!$A$6:$F$68</definedName>
    <definedName name="Database" localSheetId="4" hidden="1">'[1]#REF!'!$A$6:$F$68</definedName>
    <definedName name="Database" localSheetId="6" hidden="1">'[1]#REF!'!$A$6:$F$68</definedName>
    <definedName name="Database" localSheetId="1" hidden="1">#REF!</definedName>
    <definedName name="Database" hidden="1">#REF!</definedName>
    <definedName name="_xlnm.Print_Area" localSheetId="1">封面!$A$1:$R$22</definedName>
    <definedName name="_xlnm.Print_Area" hidden="1">#N/A</definedName>
    <definedName name="_xlnm.Print_Titles" hidden="1">#N/A</definedName>
    <definedName name="任务分类">[2]任务!$A$1:$A$10</definedName>
    <definedName name="洋10" localSheetId="1">#REF!</definedName>
    <definedName name="洋10">#REF!</definedName>
    <definedName name="Database" localSheetId="2" hidden="1">#REF!</definedName>
    <definedName name="_xlnm.Print_Titles" localSheetId="2">'一般公共预算（预算）'!$1:$5</definedName>
    <definedName name="洋10" localSheetId="2">#REF!</definedName>
    <definedName name="Database" localSheetId="3" hidden="1">#REF!</definedName>
    <definedName name="_xlnm.Print_Titles" localSheetId="3">'政府性基金（预算）'!#REF!</definedName>
    <definedName name="洋10" localSheetId="3">#REF!</definedName>
    <definedName name="_xlnm._FilterDatabase" localSheetId="3" hidden="1">'政府性基金（预算）'!#REF!</definedName>
  </definedNames>
  <calcPr calcId="144525"/>
</workbook>
</file>

<file path=xl/sharedStrings.xml><?xml version="1.0" encoding="utf-8"?>
<sst xmlns="http://schemas.openxmlformats.org/spreadsheetml/2006/main" count="528" uniqueCount="333">
  <si>
    <t>各项支出情况表</t>
  </si>
  <si>
    <t>报</t>
  </si>
  <si>
    <t>公共财政支出</t>
  </si>
  <si>
    <t>上级专款</t>
  </si>
  <si>
    <t>一般结转</t>
  </si>
  <si>
    <t>基金转公共</t>
  </si>
  <si>
    <t>限定用途一般性转移支付</t>
  </si>
  <si>
    <t>专户</t>
  </si>
  <si>
    <t>全县</t>
  </si>
  <si>
    <t>县本级</t>
  </si>
  <si>
    <t>镇级</t>
  </si>
  <si>
    <t>乡镇公共</t>
  </si>
  <si>
    <t>县本级一般结转</t>
  </si>
  <si>
    <t>乡镇一般结转</t>
  </si>
  <si>
    <t>一、地方财政支出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</si>
  <si>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</si>
  <si>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</si>
  <si>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</si>
  <si>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</si>
  <si>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</si>
  <si>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</si>
  <si>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</si>
  <si>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</si>
  <si>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（九）医疗卫生与计划生育支出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</si>
  <si>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</si>
  <si>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</si>
  <si>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</si>
  <si>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</si>
  <si>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</si>
  <si>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</si>
  <si>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</si>
  <si>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（十七）国土海洋气象等支出</t>
  </si>
  <si>
    <t>（十八）住房保障支出</t>
  </si>
  <si>
    <t>（十九）粮油物资储备支出</t>
  </si>
  <si>
    <t>（二十）灾害防治及应急管理支出</t>
  </si>
  <si>
    <t>（二十一）预备费</t>
  </si>
  <si>
    <t>（二十二）其他支出</t>
  </si>
  <si>
    <t>（二十三）债务付息支出</t>
  </si>
  <si>
    <t>（二十四）债务发行费用支出</t>
  </si>
  <si>
    <t>二、转移性支出</t>
  </si>
  <si>
    <t>(一)上解中央支出</t>
  </si>
  <si>
    <t>1.体制上解支出</t>
  </si>
  <si>
    <t>2.出口退税专项上解支出</t>
  </si>
  <si>
    <t>3.专项上解支出</t>
  </si>
  <si>
    <t>(二)补助市县支出</t>
  </si>
  <si>
    <t>1.体制补助支出</t>
  </si>
  <si>
    <t>2.均衡性转移支付补助支出</t>
  </si>
  <si>
    <t>3.调整工资转移支付补助支出</t>
  </si>
  <si>
    <t>4.农村税费改革补助支出</t>
  </si>
  <si>
    <t>5.其他一般性性转移支付支出</t>
  </si>
  <si>
    <t>6.结算补助支出</t>
  </si>
  <si>
    <t>7.专款补助支出</t>
  </si>
  <si>
    <t>(二)调出资金</t>
  </si>
  <si>
    <t>支  出  总  计</t>
  </si>
  <si>
    <t>限定用途转移支付</t>
  </si>
  <si>
    <t>财力性转移支付</t>
  </si>
  <si>
    <t>2024年定安县一般公共预算和政府性基金调整（草案）表</t>
  </si>
  <si>
    <t>定安县财政局</t>
  </si>
  <si>
    <t>2024年10月</t>
  </si>
  <si>
    <t>2. 债务回收专户调入用于归还中国人民银行专项借款利息</t>
  </si>
  <si>
    <t>表一</t>
  </si>
  <si>
    <t>2024年定安县地方一般公共预算收支表</t>
  </si>
  <si>
    <t>单位：万元</t>
  </si>
  <si>
    <t>收                             入</t>
  </si>
  <si>
    <t>支                              出</t>
  </si>
  <si>
    <t>项        目</t>
  </si>
  <si>
    <t>2024年
预算数</t>
  </si>
  <si>
    <t>2024年预算调整额</t>
  </si>
  <si>
    <t>2024年
调整预算数</t>
  </si>
  <si>
    <t>**</t>
  </si>
  <si>
    <t>一、地方一般公共预算收入</t>
  </si>
  <si>
    <t>一、地方一般公共预算支出</t>
  </si>
  <si>
    <t>（一）税收收入</t>
  </si>
  <si>
    <t>1.增值税</t>
  </si>
  <si>
    <t>2.企业所得税</t>
  </si>
  <si>
    <t>3.个人所得税</t>
  </si>
  <si>
    <t>4.资源税</t>
  </si>
  <si>
    <t>5.城市维护建设税</t>
  </si>
  <si>
    <t>6.房产税</t>
  </si>
  <si>
    <t>（七）文化旅游体育与传媒支出</t>
  </si>
  <si>
    <t>7.印花税</t>
  </si>
  <si>
    <t>8.城镇土地使用税</t>
  </si>
  <si>
    <t>（九）卫生健康支出</t>
  </si>
  <si>
    <t>9.土地增值税</t>
  </si>
  <si>
    <t>10.车船税</t>
  </si>
  <si>
    <t>11.耕地占用税</t>
  </si>
  <si>
    <t>12.契税</t>
  </si>
  <si>
    <t>13.环境保护税</t>
  </si>
  <si>
    <t>（十四）资源勘探工业信息等支出</t>
  </si>
  <si>
    <t>14.其他税收</t>
  </si>
  <si>
    <t>（二）非税收入</t>
  </si>
  <si>
    <t>1.专项收入</t>
  </si>
  <si>
    <t>（十七）自然资源海洋气象等支出</t>
  </si>
  <si>
    <t>2.行政事业性收费收入</t>
  </si>
  <si>
    <t>3.罚没收入</t>
  </si>
  <si>
    <t>4.国有资本经营收入</t>
  </si>
  <si>
    <t>5.国有资源(资产)有偿使用收入</t>
  </si>
  <si>
    <t>（二十一）其他支出</t>
  </si>
  <si>
    <t>6.政府住房基金收入</t>
  </si>
  <si>
    <t>（二十二）债务付息支出</t>
  </si>
  <si>
    <t>7.其他收入</t>
  </si>
  <si>
    <t>（二十三）债务发行费用支出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</si>
  <si>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.捐赠收入</t>
    </r>
  </si>
  <si>
    <t>二、预备费</t>
  </si>
  <si>
    <t>二、债务收入</t>
  </si>
  <si>
    <t>三、债务还本支出</t>
  </si>
  <si>
    <t>（一）地方政府一般债券收入</t>
  </si>
  <si>
    <t>（一）地方政府一般债券还本支出</t>
  </si>
  <si>
    <t>（二）地方政府向国际组织借款收入</t>
  </si>
  <si>
    <t>（二）地方政府其他一般债务还本支出</t>
  </si>
  <si>
    <t>（三）地方政府其他一般债务收入</t>
  </si>
  <si>
    <t>（三）地方政府向外国政府借款还本支出</t>
  </si>
  <si>
    <t>(四)地方政府再融资债券转贷收入</t>
  </si>
  <si>
    <t>三、转移性收入</t>
  </si>
  <si>
    <t>四、转移性支出</t>
  </si>
  <si>
    <t>（一）上级补助收入</t>
  </si>
  <si>
    <t>（一）上解支出</t>
  </si>
  <si>
    <t>1.返还性收入</t>
  </si>
  <si>
    <t>（二）援助其他地区支出</t>
  </si>
  <si>
    <t>（1）所得税基数返还收入</t>
  </si>
  <si>
    <t>（三）调出资金</t>
  </si>
  <si>
    <t>（2）成品油税费改革税收返还收入</t>
  </si>
  <si>
    <t>（四）安排预算稳定调节基金</t>
  </si>
  <si>
    <t>（3）增值税税收返还收入</t>
  </si>
  <si>
    <t>（五）年终结余结转</t>
  </si>
  <si>
    <t>（4）消费税税收返还收入</t>
  </si>
  <si>
    <t>（5）增值税“五五分享”税收返还收入</t>
  </si>
  <si>
    <t>2.一般性转移支付收入</t>
  </si>
  <si>
    <t>（1）均衡性转移支付收入</t>
  </si>
  <si>
    <t>（2）县级基本财力保障机制奖补资金收入</t>
  </si>
  <si>
    <t>（3）结算补助收入</t>
  </si>
  <si>
    <t>（4）资源枯竭型城市转移支付补助收入</t>
  </si>
  <si>
    <t>（5）产粮（油）大县奖励资金收入</t>
  </si>
  <si>
    <t>（6）重点生态功能区转移支付收入</t>
  </si>
  <si>
    <t>（7）固定数额补助收入</t>
  </si>
  <si>
    <t>（8）革命老区转移支付收入</t>
  </si>
  <si>
    <t>（9）民族地区转移支付收入</t>
  </si>
  <si>
    <t>（10）边境地区转移支付收入</t>
  </si>
  <si>
    <t>（11）巩固脱贫攻坚成果衔接乡村振兴转移支付收入</t>
  </si>
  <si>
    <t>（12）共同财政事权转移支付收入</t>
  </si>
  <si>
    <t>（13）增值税留抵退税转移支付收入</t>
  </si>
  <si>
    <t>（14）其他退税减税降费转移支付收入</t>
  </si>
  <si>
    <t>（15）补充县区财力转移支付收入</t>
  </si>
  <si>
    <t>（16）其他一般性转移支付收入</t>
  </si>
  <si>
    <t xml:space="preserve"> </t>
  </si>
  <si>
    <t>3.专项转移支付收入</t>
  </si>
  <si>
    <t>（二）上年结余收入</t>
  </si>
  <si>
    <t>（三）调入资金</t>
  </si>
  <si>
    <t>（四）动用预算稳定调节基金</t>
  </si>
  <si>
    <t>收  入  总  计</t>
  </si>
  <si>
    <t>附件1-1</t>
  </si>
  <si>
    <t>2024年定安县地方政府性基金预算调整（草案）表</t>
  </si>
  <si>
    <t>收                                 入</t>
  </si>
  <si>
    <t>支                                     出</t>
  </si>
  <si>
    <t>2024年
第一次调整预算数</t>
  </si>
  <si>
    <t>2024年本次预算调整额</t>
  </si>
  <si>
    <t>2024年第二次调整预算数</t>
  </si>
  <si>
    <t>一、地方政府性基金预算收入</t>
  </si>
  <si>
    <t>一、地方政府性基金预算支出</t>
  </si>
  <si>
    <t>（一）海南省高等级公路车辆通行附加费收入</t>
  </si>
  <si>
    <t>（一）文化旅游体育与传媒支出</t>
  </si>
  <si>
    <t>（二）港口建设费收入</t>
  </si>
  <si>
    <t>国家电影事业发展专项资金安排的支出</t>
  </si>
  <si>
    <t>（三）国家电影事业发展专项资金收入</t>
  </si>
  <si>
    <t>旅游发展基金支出</t>
  </si>
  <si>
    <t>（四）国有土地收益基金收入</t>
  </si>
  <si>
    <t>（三）城乡社区支出</t>
  </si>
  <si>
    <t>（五）农业土地开发资金收入</t>
  </si>
  <si>
    <t>国有土地使用权出让收入安排的支出</t>
  </si>
  <si>
    <t>（六）国有土地使用权出让收入</t>
  </si>
  <si>
    <t>国有土地收益基金安排的支出</t>
  </si>
  <si>
    <t>（七）大中型水库库区基金收入</t>
  </si>
  <si>
    <t>农业土地开发资金安排的支出</t>
  </si>
  <si>
    <t>（八）彩票公益金收入</t>
  </si>
  <si>
    <t>城市基础设施配套费安排的支出</t>
  </si>
  <si>
    <t>（九）城市基础设施配套费收入</t>
  </si>
  <si>
    <t>污水处理费安排的支出</t>
  </si>
  <si>
    <t>（十）小型水库移民扶助基金收入</t>
  </si>
  <si>
    <t>土地储备专项债券收入安排的支出</t>
  </si>
  <si>
    <t>（十一）国家重大水利工程建设基金收入</t>
  </si>
  <si>
    <t>棚户区改造专项债券收入安排的支出</t>
  </si>
  <si>
    <t>（十二）污水处理费收入</t>
  </si>
  <si>
    <t>国有土地使用权出让收入对应专项债务收入安排的支出</t>
  </si>
  <si>
    <t>（十三）彩票发行机构和彩票销售机构的业务费用</t>
  </si>
  <si>
    <t>（四）农林水支出</t>
  </si>
  <si>
    <t>（十四）其他政府性基金收入</t>
  </si>
  <si>
    <t>大中型水库库区基金安排的支出</t>
  </si>
  <si>
    <t>（十五）专项债券对应项目专项收入</t>
  </si>
  <si>
    <t>大中型水库移民后期扶持基金支出</t>
  </si>
  <si>
    <t>小型水库移民扶助基金安排的支出</t>
  </si>
  <si>
    <t>国家重大水利工程建设基金安排的支出</t>
  </si>
  <si>
    <t>（五）交通运输支出</t>
  </si>
  <si>
    <t>海南省高等级公路车辆通行附加费安排的支出</t>
  </si>
  <si>
    <t>港口建设费安排的支出</t>
  </si>
  <si>
    <t>民航发展基金支出</t>
  </si>
  <si>
    <t>海南省高等级公路车辆通行附加费对应专项债务收入安排的支出</t>
  </si>
  <si>
    <t>（六）其他支出</t>
  </si>
  <si>
    <t>其他政府性基金及对应专项债务收入安排的支出</t>
  </si>
  <si>
    <t>彩票发行销售机构业务费安排的支出</t>
  </si>
  <si>
    <t>彩票公益金安排的支出</t>
  </si>
  <si>
    <t>（七）地方政府专项债务付息支出</t>
  </si>
  <si>
    <t>海南省高等级公路车辆通行附加费债务付息支出</t>
  </si>
  <si>
    <t>国有土地使用权出让金债务付息支出</t>
  </si>
  <si>
    <t>土地储备专项债券付息支出</t>
  </si>
  <si>
    <t>棚户区改造专项债券付息支出</t>
  </si>
  <si>
    <t>其他地方自行试点项目收益专项债券付息支出</t>
  </si>
  <si>
    <t>其他政府性基金债务付息支出</t>
  </si>
  <si>
    <t>（八）地方政府专项债务发行费用支出</t>
  </si>
  <si>
    <t>海南省高等级公路车辆通行附加费债务发行费用支出</t>
  </si>
  <si>
    <t>国有土地使用权出让金债务发行费用支出</t>
  </si>
  <si>
    <t>土地储备专项债券发行费用支出</t>
  </si>
  <si>
    <t>棚户区改造专项债券发行费用支出</t>
  </si>
  <si>
    <t>其他地方自行试点项目收益专项债券发行费用支出</t>
  </si>
  <si>
    <t>其他政府性基金债务发行费用支出</t>
  </si>
  <si>
    <t>（九）抗疫特别国债安排的支出</t>
  </si>
  <si>
    <t>基础设施建设</t>
  </si>
  <si>
    <t>抗疫相关支出</t>
  </si>
  <si>
    <t>二、债务还本支出</t>
  </si>
  <si>
    <t>（一）海南省高等级公路车辆通行附加费债务还本支出</t>
  </si>
  <si>
    <t>（二）国有土地使用权出让金债务还本支出</t>
  </si>
  <si>
    <t>（三）土地储备专项债券还本支出</t>
  </si>
  <si>
    <t>（一）海南省高等级公路车辆通行附加费债务收入</t>
  </si>
  <si>
    <t>（四）棚户区改造专项债券还本支出</t>
  </si>
  <si>
    <t>（二）国有土地使用权出让金债务收入</t>
  </si>
  <si>
    <t>（五）其他地方自行试点项目收益专项债券还本支出</t>
  </si>
  <si>
    <t>（三）土地储备专项债券收入</t>
  </si>
  <si>
    <t>（六）其他政府性基金债务还本支出</t>
  </si>
  <si>
    <t>（四）棚户区改造专项债券收入</t>
  </si>
  <si>
    <t>（五）其他地方自行试点项目收益专项债券收入</t>
  </si>
  <si>
    <t>三、转移性支出</t>
  </si>
  <si>
    <t>（六）地方政府再融资债券转贷收入</t>
  </si>
  <si>
    <t>（一）政府性基金上解支出</t>
  </si>
  <si>
    <t>（二）调出资金</t>
  </si>
  <si>
    <t>（三）年终结余结转</t>
  </si>
  <si>
    <t>（一）政府性基金转移支付收入</t>
  </si>
  <si>
    <t>（二）抗疫特别国债转移支付收入</t>
  </si>
  <si>
    <t>（三）上年结余收入</t>
  </si>
  <si>
    <t>（四）调入资金</t>
  </si>
  <si>
    <t>上级专款减少34416万元</t>
  </si>
  <si>
    <t>表四</t>
  </si>
  <si>
    <r>
      <rPr>
        <b/>
        <sz val="16"/>
        <rFont val="Times New Roman"/>
        <charset val="0"/>
      </rPr>
      <t>2020</t>
    </r>
    <r>
      <rPr>
        <b/>
        <sz val="16"/>
        <rFont val="宋体"/>
        <charset val="134"/>
      </rPr>
      <t>年定安县政府性基金预算测算表</t>
    </r>
  </si>
  <si>
    <t>制表日期：2018.1.16</t>
  </si>
  <si>
    <r>
      <rPr>
        <b/>
        <sz val="10"/>
        <rFont val="宋体"/>
        <charset val="134"/>
      </rPr>
      <t>收</t>
    </r>
    <r>
      <rPr>
        <b/>
        <sz val="10"/>
        <rFont val="Times New Roman"/>
        <charset val="0"/>
      </rPr>
      <t xml:space="preserve">                          </t>
    </r>
    <r>
      <rPr>
        <b/>
        <sz val="10"/>
        <rFont val="宋体"/>
        <charset val="134"/>
      </rPr>
      <t>入</t>
    </r>
  </si>
  <si>
    <t>支         出</t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</si>
  <si>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0"/>
      </rPr>
      <t xml:space="preserve">          </t>
    </r>
    <r>
      <rPr>
        <b/>
        <sz val="10"/>
        <rFont val="宋体"/>
        <charset val="134"/>
      </rPr>
      <t>目</t>
    </r>
  </si>
  <si>
    <t>当年</t>
  </si>
  <si>
    <t>结余</t>
  </si>
  <si>
    <t>补助</t>
  </si>
  <si>
    <r>
      <rPr>
        <b/>
        <sz val="10"/>
        <rFont val="Times New Roman"/>
        <charset val="0"/>
      </rPr>
      <t>2018</t>
    </r>
    <r>
      <rPr>
        <b/>
        <sz val="10"/>
        <rFont val="宋体"/>
        <charset val="134"/>
      </rPr>
      <t>年预算数</t>
    </r>
  </si>
  <si>
    <t>本级安排</t>
  </si>
  <si>
    <t>2020年预测专款</t>
  </si>
  <si>
    <t>结转</t>
  </si>
  <si>
    <r>
      <rPr>
        <b/>
        <sz val="10"/>
        <rFont val="Times New Roman"/>
        <charset val="0"/>
      </rPr>
      <t>2020</t>
    </r>
    <r>
      <rPr>
        <b/>
        <sz val="10"/>
        <rFont val="宋体"/>
        <charset val="134"/>
      </rPr>
      <t>年预算数</t>
    </r>
  </si>
  <si>
    <t>县本级结转</t>
  </si>
  <si>
    <t>乡镇结转</t>
  </si>
  <si>
    <t>合计</t>
  </si>
  <si>
    <t>一、地方教育附加收入</t>
  </si>
  <si>
    <t>（一）文化体育与传媒支出</t>
  </si>
  <si>
    <t>二、文化事业建设费</t>
  </si>
  <si>
    <t>二、残疾人就业保障金收入</t>
  </si>
  <si>
    <t>（二）社会保障和就业支出</t>
  </si>
  <si>
    <t>城市公用事业附加</t>
  </si>
  <si>
    <t>大中型水库移民后期扶持基金支出20822</t>
  </si>
  <si>
    <t>三、政府住房基金收入</t>
  </si>
  <si>
    <t>小型水库移民扶助基金安排的支出20823</t>
  </si>
  <si>
    <t>四、国有土地使用权出让金收入</t>
  </si>
  <si>
    <t>五、国有土地收益基金收入</t>
  </si>
  <si>
    <t>政府住房基金及对应专项债务收入安排的支出</t>
  </si>
  <si>
    <t>六、农业土地开发基金收入</t>
  </si>
  <si>
    <t>国有土地使用权出让收入及对应专项债务收入安排的支出</t>
  </si>
  <si>
    <t>七、城市基础设施配套费收入</t>
  </si>
  <si>
    <t>国有土地收益基金及对应专项债务收入安排的支出</t>
  </si>
  <si>
    <t>八、育林基金收入</t>
  </si>
  <si>
    <t>农业土地开发资金及对应专项债务收入安排的支出</t>
  </si>
  <si>
    <t>九、地方水利建设基金收入</t>
  </si>
  <si>
    <t>城市公用事业附加及对应专项债务收入安排的支出</t>
  </si>
  <si>
    <t>新增建设用地土地有偿使用费</t>
  </si>
  <si>
    <t>新增建设用地有偿使用费及对应专项债务收入安排的支出</t>
  </si>
  <si>
    <t>森林植被恢复费</t>
  </si>
  <si>
    <t>城市基础设施配套费及对应专项债务收入安排的支出</t>
  </si>
  <si>
    <t>大中型水库库区基金</t>
  </si>
  <si>
    <t xml:space="preserve">  污水处理费及对应专项债务收入安排的支出</t>
  </si>
  <si>
    <t>国家重大水利工程建设基金</t>
  </si>
  <si>
    <t>（四）农林水事务</t>
  </si>
  <si>
    <t>海南省高等级公路车辆通行附加费</t>
  </si>
  <si>
    <t>新菜地开发建设基金及对应专项债务收入安排的支出</t>
  </si>
  <si>
    <t>彩票公益金</t>
  </si>
  <si>
    <t>大中型水库库区基金及对应专项债务收入安排的支出</t>
  </si>
  <si>
    <t>国家重大水利工程建设基金及对应专项债务收入安排的支出</t>
  </si>
  <si>
    <t>水土保持补偿费安排的支出</t>
  </si>
  <si>
    <t>（五）交通运输</t>
  </si>
  <si>
    <t xml:space="preserve">    铁路运输</t>
  </si>
  <si>
    <t>海南省高等级公路车辆通行附加费及对应专项债务收入安排的支出</t>
  </si>
  <si>
    <t>港口建设费及对应专项债务收入安排的支出</t>
  </si>
  <si>
    <t>地方政府性基金预算收入合计</t>
  </si>
  <si>
    <t xml:space="preserve">  彩票公益金安排的支出</t>
  </si>
  <si>
    <t>更新名字为彩票公益金安排的支出</t>
  </si>
  <si>
    <t xml:space="preserve">  烟草企业上缴专项收入安排的支出</t>
  </si>
  <si>
    <t>（八） 国有土地使用权出让金债务发行费用支出</t>
  </si>
  <si>
    <t>转移性收入</t>
  </si>
  <si>
    <t>地方政府性基金预算支出合计</t>
  </si>
  <si>
    <t xml:space="preserve">      政府性基金补助收入</t>
  </si>
  <si>
    <t>转移性支出</t>
  </si>
  <si>
    <t xml:space="preserve">      上年结余结转收入</t>
  </si>
  <si>
    <t xml:space="preserve">      政府性基金上解支出</t>
  </si>
  <si>
    <t xml:space="preserve">      调入资金</t>
  </si>
  <si>
    <t xml:space="preserve">      调出资金</t>
  </si>
  <si>
    <t xml:space="preserve">      年终结余</t>
  </si>
  <si>
    <t>收入总计</t>
  </si>
  <si>
    <t>支出总计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</si>
  <si>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</si>
  <si>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</si>
  <si>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</si>
  <si>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</si>
  <si>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</si>
  <si>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</si>
  <si>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</si>
  <si>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</si>
  <si>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</si>
  <si>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</si>
  <si>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</si>
  <si>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</si>
  <si>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</si>
  <si>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</si>
  <si>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</si>
  <si>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</si>
  <si>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十八、国土海洋气象等事务</t>
  </si>
  <si>
    <t>十九、住房保障支出</t>
  </si>
  <si>
    <t>二十、粮油物资储备管理事务</t>
  </si>
  <si>
    <t>二一、预备费</t>
  </si>
  <si>
    <t>二二、其他支出</t>
  </si>
  <si>
    <t>二三、债务付息支出</t>
  </si>
  <si>
    <t>二四、债务发行费用支出</t>
  </si>
</sst>
</file>

<file path=xl/styles.xml><?xml version="1.0" encoding="utf-8"?>
<styleSheet xmlns="http://schemas.openxmlformats.org/spreadsheetml/2006/main">
  <numFmts count="19">
    <numFmt numFmtId="176" formatCode="#,##0.0000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0000"/>
    <numFmt numFmtId="178" formatCode="_(&quot;$&quot;* #,##0.00_);_(&quot;$&quot;* \(#,##0.00\);_(&quot;$&quot;* &quot;-&quot;??_);_(@_)"/>
    <numFmt numFmtId="43" formatCode="_ * #,##0.00_ ;_ * \-#,##0.00_ ;_ * &quot;-&quot;??_ ;_ @_ "/>
    <numFmt numFmtId="179" formatCode="0.0000000"/>
    <numFmt numFmtId="180" formatCode="0.000000"/>
    <numFmt numFmtId="181" formatCode="_(&quot;$&quot;* #,##0_);_(&quot;$&quot;* \(#,##0\);_(&quot;$&quot;* &quot;-&quot;_);_(@_)"/>
    <numFmt numFmtId="8" formatCode="&quot;￥&quot;#,##0.00;[Red]&quot;￥&quot;\-#,##0.00"/>
    <numFmt numFmtId="182" formatCode="0_ "/>
    <numFmt numFmtId="183" formatCode="0_);[Red]\(0\)"/>
    <numFmt numFmtId="184" formatCode="0.0%"/>
    <numFmt numFmtId="185" formatCode="#,##0_ "/>
    <numFmt numFmtId="186" formatCode="#,##0.0"/>
    <numFmt numFmtId="187" formatCode="#,##0_);[Red]\(#,##0\)"/>
    <numFmt numFmtId="188" formatCode="0.00_ "/>
    <numFmt numFmtId="189" formatCode="#,##0.0_ "/>
  </numFmts>
  <fonts count="68"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新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b/>
      <sz val="16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10"/>
      <name val="黑体"/>
      <charset val="134"/>
    </font>
    <font>
      <sz val="9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1"/>
      <name val="黑体"/>
      <charset val="134"/>
    </font>
    <font>
      <sz val="13"/>
      <name val="宋体"/>
      <charset val="134"/>
    </font>
    <font>
      <b/>
      <sz val="11"/>
      <color indexed="8"/>
      <name val="黑体"/>
      <charset val="134"/>
    </font>
    <font>
      <b/>
      <sz val="11"/>
      <color theme="1"/>
      <name val="黑体"/>
      <charset val="134"/>
    </font>
    <font>
      <b/>
      <sz val="11"/>
      <name val="宋体"/>
      <charset val="134"/>
      <scheme val="minor"/>
    </font>
    <font>
      <sz val="16"/>
      <name val="宋体"/>
      <charset val="134"/>
    </font>
    <font>
      <sz val="36"/>
      <name val="方正小标宋简体"/>
      <charset val="134"/>
    </font>
    <font>
      <sz val="36"/>
      <name val="黑体"/>
      <charset val="134"/>
    </font>
    <font>
      <sz val="24"/>
      <name val="方正小标宋简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2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5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2"/>
      <name val="Times New Roman"/>
      <charset val="0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2"/>
      <color indexed="60"/>
      <name val="宋体"/>
      <charset val="134"/>
    </font>
    <font>
      <sz val="11"/>
      <color indexed="16"/>
      <name val="宋体"/>
      <charset val="134"/>
    </font>
    <font>
      <b/>
      <i/>
      <sz val="16"/>
      <name val="Helv"/>
      <charset val="134"/>
    </font>
    <font>
      <sz val="11"/>
      <color indexed="60"/>
      <name val="宋体"/>
      <charset val="134"/>
    </font>
    <font>
      <b/>
      <sz val="10"/>
      <name val="MS Sans Serif"/>
      <charset val="0"/>
    </font>
    <font>
      <sz val="7"/>
      <name val="Small Fonts"/>
      <charset val="0"/>
    </font>
    <font>
      <sz val="11"/>
      <name val="蹈框"/>
      <charset val="134"/>
    </font>
    <font>
      <sz val="8"/>
      <name val="Arial"/>
      <charset val="0"/>
    </font>
    <font>
      <sz val="10"/>
      <name val="Times New Roman"/>
      <charset val="0"/>
    </font>
    <font>
      <sz val="12"/>
      <color indexed="8"/>
      <name val="宋体"/>
      <charset val="134"/>
    </font>
    <font>
      <sz val="11"/>
      <color indexed="20"/>
      <name val="Tahoma"/>
      <charset val="134"/>
    </font>
    <font>
      <sz val="12"/>
      <name val="바탕체"/>
      <charset val="134"/>
    </font>
    <font>
      <sz val="10"/>
      <name val="Helv"/>
      <charset val="134"/>
    </font>
    <font>
      <sz val="11"/>
      <color indexed="8"/>
      <name val="Tahoma"/>
      <charset val="134"/>
    </font>
    <font>
      <sz val="11"/>
      <color indexed="17"/>
      <name val="Tahoma"/>
      <charset val="134"/>
    </font>
    <font>
      <b/>
      <sz val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297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5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3" fillId="19" borderId="1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0" fillId="13" borderId="10" applyNumberFormat="0" applyFont="0" applyAlignment="0" applyProtection="0">
      <alignment vertical="center"/>
    </xf>
    <xf numFmtId="0" fontId="3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9" fillId="0" borderId="0"/>
    <xf numFmtId="0" fontId="37" fillId="0" borderId="0" applyNumberFormat="0" applyFill="0" applyBorder="0" applyAlignment="0" applyProtection="0">
      <alignment vertical="center"/>
    </xf>
    <xf numFmtId="0" fontId="1" fillId="0" borderId="0"/>
    <xf numFmtId="0" fontId="35" fillId="1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48" fillId="0" borderId="1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3" fillId="19" borderId="12" applyNumberFormat="0" applyAlignment="0" applyProtection="0">
      <alignment vertical="center"/>
    </xf>
    <xf numFmtId="0" fontId="50" fillId="23" borderId="15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4" borderId="0"/>
    <xf numFmtId="0" fontId="52" fillId="24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49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8" fillId="0" borderId="14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12" borderId="0" applyNumberFormat="0" applyBorder="0" applyAlignment="0" applyProtection="0">
      <alignment vertical="center"/>
    </xf>
    <xf numFmtId="180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54" fillId="0" borderId="0"/>
    <xf numFmtId="0" fontId="38" fillId="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9" fillId="19" borderId="0" applyNumberFormat="0" applyBorder="0" applyAlignment="0" applyProtection="0"/>
    <xf numFmtId="0" fontId="59" fillId="7" borderId="2" applyNumberFormat="0" applyBorder="0" applyAlignment="0" applyProtection="0"/>
    <xf numFmtId="37" fontId="57" fillId="0" borderId="0"/>
    <xf numFmtId="0" fontId="18" fillId="0" borderId="0"/>
    <xf numFmtId="0" fontId="60" fillId="0" borderId="0"/>
    <xf numFmtId="0" fontId="34" fillId="3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4" fillId="3" borderId="0"/>
    <xf numFmtId="0" fontId="34" fillId="3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>
      <alignment vertical="center"/>
    </xf>
    <xf numFmtId="0" fontId="38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/>
    <xf numFmtId="0" fontId="1" fillId="0" borderId="0"/>
    <xf numFmtId="0" fontId="34" fillId="3" borderId="0">
      <alignment vertical="center"/>
    </xf>
    <xf numFmtId="0" fontId="34" fillId="3" borderId="0">
      <alignment vertical="center"/>
    </xf>
    <xf numFmtId="0" fontId="5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3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/>
    <xf numFmtId="0" fontId="61" fillId="0" borderId="0" applyProtection="0">
      <alignment vertical="center"/>
    </xf>
    <xf numFmtId="0" fontId="65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39" fillId="4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 wrapText="1"/>
    </xf>
    <xf numFmtId="0" fontId="1" fillId="0" borderId="0">
      <alignment vertical="center" wrapText="1"/>
    </xf>
    <xf numFmtId="0" fontId="1" fillId="0" borderId="0">
      <alignment vertical="center" wrapText="1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>
      <alignment vertical="center"/>
    </xf>
    <xf numFmtId="0" fontId="39" fillId="4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/>
    <xf numFmtId="8" fontId="1" fillId="0" borderId="0" applyFont="0" applyFill="0" applyBorder="0" applyAlignment="0" applyProtection="0"/>
    <xf numFmtId="0" fontId="39" fillId="4" borderId="0">
      <alignment vertical="center"/>
    </xf>
    <xf numFmtId="0" fontId="39" fillId="4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0" fontId="1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0" fillId="0" borderId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0" fillId="23" borderId="1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1" fillId="5" borderId="12" applyNumberFormat="0" applyAlignment="0" applyProtection="0">
      <alignment vertical="center"/>
    </xf>
    <xf numFmtId="0" fontId="52" fillId="24" borderId="0" applyNumberFormat="0" applyBorder="0" applyAlignment="0" applyProtection="0"/>
    <xf numFmtId="0" fontId="64" fillId="0" borderId="0"/>
    <xf numFmtId="0" fontId="35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3" fillId="0" borderId="0"/>
  </cellStyleXfs>
  <cellXfs count="290">
    <xf numFmtId="0" fontId="0" fillId="0" borderId="0" xfId="0"/>
    <xf numFmtId="0" fontId="1" fillId="0" borderId="0" xfId="240">
      <alignment vertical="center"/>
    </xf>
    <xf numFmtId="182" fontId="1" fillId="2" borderId="0" xfId="240" applyNumberFormat="1" applyFill="1">
      <alignment vertical="center"/>
    </xf>
    <xf numFmtId="182" fontId="1" fillId="0" borderId="0" xfId="240" applyNumberFormat="1" applyFill="1">
      <alignment vertical="center"/>
    </xf>
    <xf numFmtId="0" fontId="1" fillId="0" borderId="0" xfId="240" applyFill="1" applyAlignment="1">
      <alignment horizontal="center" vertical="center"/>
    </xf>
    <xf numFmtId="0" fontId="1" fillId="0" borderId="0" xfId="240" applyFill="1">
      <alignment vertical="center"/>
    </xf>
    <xf numFmtId="0" fontId="1" fillId="2" borderId="0" xfId="240" applyFill="1">
      <alignment vertical="center"/>
    </xf>
    <xf numFmtId="0" fontId="1" fillId="0" borderId="0" xfId="240" applyAlignment="1">
      <alignment horizontal="center" vertical="center"/>
    </xf>
    <xf numFmtId="183" fontId="1" fillId="2" borderId="0" xfId="240" applyNumberFormat="1" applyFill="1">
      <alignment vertical="center"/>
    </xf>
    <xf numFmtId="0" fontId="2" fillId="0" borderId="1" xfId="240" applyFont="1" applyBorder="1" applyAlignment="1">
      <alignment horizontal="center" vertical="center"/>
    </xf>
    <xf numFmtId="182" fontId="2" fillId="2" borderId="1" xfId="240" applyNumberFormat="1" applyFont="1" applyFill="1" applyBorder="1" applyAlignment="1">
      <alignment horizontal="center" vertical="center"/>
    </xf>
    <xf numFmtId="182" fontId="2" fillId="0" borderId="1" xfId="240" applyNumberFormat="1" applyFont="1" applyFill="1" applyBorder="1" applyAlignment="1">
      <alignment horizontal="center" vertical="center"/>
    </xf>
    <xf numFmtId="0" fontId="2" fillId="0" borderId="1" xfId="240" applyFont="1" applyFill="1" applyBorder="1" applyAlignment="1">
      <alignment horizontal="center" vertical="center"/>
    </xf>
    <xf numFmtId="184" fontId="3" fillId="0" borderId="2" xfId="24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240" applyFill="1" applyBorder="1" applyAlignment="1">
      <alignment horizontal="center" vertical="center"/>
    </xf>
    <xf numFmtId="182" fontId="1" fillId="0" borderId="3" xfId="240" applyNumberFormat="1" applyFill="1" applyBorder="1" applyAlignment="1">
      <alignment horizontal="center" vertical="center"/>
    </xf>
    <xf numFmtId="0" fontId="1" fillId="0" borderId="3" xfId="240" applyFill="1" applyBorder="1" applyAlignment="1">
      <alignment horizontal="center" vertical="center"/>
    </xf>
    <xf numFmtId="0" fontId="1" fillId="0" borderId="3" xfId="240" applyFont="1" applyFill="1" applyBorder="1" applyAlignment="1">
      <alignment horizontal="center" vertical="center" wrapText="1"/>
    </xf>
    <xf numFmtId="0" fontId="1" fillId="0" borderId="3" xfId="240" applyFont="1" applyFill="1" applyBorder="1" applyAlignment="1">
      <alignment horizontal="center" vertical="center"/>
    </xf>
    <xf numFmtId="182" fontId="1" fillId="0" borderId="4" xfId="240" applyNumberFormat="1" applyFill="1" applyBorder="1" applyAlignment="1">
      <alignment horizontal="center" vertical="center"/>
    </xf>
    <xf numFmtId="0" fontId="1" fillId="0" borderId="4" xfId="240" applyFill="1" applyBorder="1" applyAlignment="1">
      <alignment horizontal="center" vertical="center"/>
    </xf>
    <xf numFmtId="0" fontId="1" fillId="0" borderId="4" xfId="240" applyFill="1" applyBorder="1" applyAlignment="1">
      <alignment horizontal="center" vertical="center" wrapText="1"/>
    </xf>
    <xf numFmtId="185" fontId="4" fillId="0" borderId="2" xfId="168" applyNumberFormat="1" applyFont="1" applyFill="1" applyBorder="1" applyAlignment="1" applyProtection="1">
      <alignment horizontal="center" vertical="center"/>
      <protection locked="0"/>
    </xf>
    <xf numFmtId="186" fontId="5" fillId="3" borderId="3" xfId="240" applyNumberFormat="1" applyFont="1" applyFill="1" applyBorder="1" applyAlignment="1" applyProtection="1">
      <alignment horizontal="right" vertical="center"/>
    </xf>
    <xf numFmtId="186" fontId="5" fillId="0" borderId="3" xfId="240" applyNumberFormat="1" applyFont="1" applyFill="1" applyBorder="1" applyAlignment="1" applyProtection="1">
      <alignment horizontal="right" vertical="center"/>
    </xf>
    <xf numFmtId="186" fontId="5" fillId="0" borderId="3" xfId="240" applyNumberFormat="1" applyFont="1" applyFill="1" applyBorder="1" applyAlignment="1" applyProtection="1">
      <alignment horizontal="center" vertical="center"/>
    </xf>
    <xf numFmtId="186" fontId="5" fillId="2" borderId="3" xfId="240" applyNumberFormat="1" applyFont="1" applyFill="1" applyBorder="1" applyAlignment="1" applyProtection="1">
      <alignment horizontal="right" vertical="center"/>
    </xf>
    <xf numFmtId="0" fontId="5" fillId="0" borderId="5" xfId="240" applyFont="1" applyFill="1" applyBorder="1" applyProtection="1">
      <alignment vertical="center"/>
      <protection locked="0"/>
    </xf>
    <xf numFmtId="182" fontId="5" fillId="2" borderId="3" xfId="240" applyNumberFormat="1" applyFont="1" applyFill="1" applyBorder="1" applyAlignment="1" applyProtection="1">
      <alignment horizontal="right" vertical="center"/>
    </xf>
    <xf numFmtId="182" fontId="5" fillId="0" borderId="3" xfId="240" applyNumberFormat="1" applyFont="1" applyFill="1" applyBorder="1" applyAlignment="1" applyProtection="1">
      <alignment horizontal="right" vertical="center"/>
    </xf>
    <xf numFmtId="182" fontId="5" fillId="0" borderId="3" xfId="240" applyNumberFormat="1" applyFont="1" applyFill="1" applyBorder="1" applyAlignment="1" applyProtection="1">
      <alignment horizontal="center" vertical="center"/>
    </xf>
    <xf numFmtId="182" fontId="6" fillId="0" borderId="3" xfId="240" applyNumberFormat="1" applyFont="1" applyFill="1" applyBorder="1" applyAlignment="1" applyProtection="1">
      <alignment horizontal="right" vertical="center"/>
    </xf>
    <xf numFmtId="182" fontId="6" fillId="2" borderId="3" xfId="240" applyNumberFormat="1" applyFont="1" applyFill="1" applyBorder="1" applyAlignment="1" applyProtection="1">
      <alignment horizontal="right" vertical="center"/>
    </xf>
    <xf numFmtId="182" fontId="5" fillId="3" borderId="3" xfId="240" applyNumberFormat="1" applyFont="1" applyFill="1" applyBorder="1" applyAlignment="1" applyProtection="1">
      <alignment horizontal="right" vertical="center"/>
    </xf>
    <xf numFmtId="0" fontId="1" fillId="0" borderId="3" xfId="240" applyFill="1" applyBorder="1">
      <alignment vertical="center"/>
    </xf>
    <xf numFmtId="185" fontId="5" fillId="0" borderId="2" xfId="168" applyNumberFormat="1" applyFont="1" applyFill="1" applyBorder="1" applyAlignment="1" applyProtection="1">
      <protection locked="0"/>
    </xf>
    <xf numFmtId="182" fontId="1" fillId="2" borderId="2" xfId="240" applyNumberFormat="1" applyFill="1" applyBorder="1">
      <alignment vertical="center"/>
    </xf>
    <xf numFmtId="1" fontId="4" fillId="0" borderId="2" xfId="240" applyNumberFormat="1" applyFont="1" applyFill="1" applyBorder="1" applyAlignment="1" applyProtection="1">
      <alignment horizontal="center" vertical="center"/>
      <protection locked="0"/>
    </xf>
    <xf numFmtId="182" fontId="1" fillId="0" borderId="2" xfId="240" applyNumberFormat="1" applyFill="1" applyBorder="1">
      <alignment vertical="center"/>
    </xf>
    <xf numFmtId="182" fontId="1" fillId="0" borderId="2" xfId="240" applyNumberFormat="1" applyFill="1" applyBorder="1" applyAlignment="1">
      <alignment horizontal="center" vertical="center"/>
    </xf>
    <xf numFmtId="1" fontId="5" fillId="0" borderId="2" xfId="240" applyNumberFormat="1" applyFont="1" applyFill="1" applyBorder="1" applyAlignment="1" applyProtection="1">
      <alignment horizontal="left" vertical="center"/>
      <protection locked="0"/>
    </xf>
    <xf numFmtId="0" fontId="5" fillId="0" borderId="2" xfId="240" applyNumberFormat="1" applyFont="1" applyFill="1" applyBorder="1" applyAlignment="1" applyProtection="1">
      <alignment horizontal="left" vertical="center" indent="1"/>
      <protection locked="0"/>
    </xf>
    <xf numFmtId="182" fontId="7" fillId="2" borderId="2" xfId="240" applyNumberFormat="1" applyFont="1" applyFill="1" applyBorder="1">
      <alignment vertical="center"/>
    </xf>
    <xf numFmtId="185" fontId="5" fillId="0" borderId="2" xfId="168" applyNumberFormat="1" applyFont="1" applyFill="1" applyBorder="1" applyAlignment="1" applyProtection="1">
      <alignment horizontal="left" vertical="center" indent="1"/>
      <protection locked="0"/>
    </xf>
    <xf numFmtId="182" fontId="1" fillId="2" borderId="3" xfId="240" applyNumberFormat="1" applyFill="1" applyBorder="1">
      <alignment vertical="center"/>
    </xf>
    <xf numFmtId="182" fontId="1" fillId="0" borderId="3" xfId="240" applyNumberFormat="1" applyFill="1" applyBorder="1">
      <alignment vertical="center"/>
    </xf>
    <xf numFmtId="182" fontId="5" fillId="2" borderId="2" xfId="240" applyNumberFormat="1" applyFont="1" applyFill="1" applyBorder="1" applyAlignment="1" applyProtection="1">
      <alignment horizontal="right" vertical="center"/>
    </xf>
    <xf numFmtId="182" fontId="5" fillId="0" borderId="2" xfId="240" applyNumberFormat="1" applyFont="1" applyFill="1" applyBorder="1" applyAlignment="1" applyProtection="1">
      <alignment horizontal="right" vertical="center"/>
    </xf>
    <xf numFmtId="186" fontId="5" fillId="0" borderId="2" xfId="240" applyNumberFormat="1" applyFont="1" applyFill="1" applyBorder="1" applyAlignment="1" applyProtection="1">
      <alignment horizontal="right" vertical="center"/>
    </xf>
    <xf numFmtId="186" fontId="5" fillId="0" borderId="2" xfId="240" applyNumberFormat="1" applyFont="1" applyFill="1" applyBorder="1" applyAlignment="1" applyProtection="1">
      <alignment horizontal="center" vertical="center"/>
    </xf>
    <xf numFmtId="186" fontId="5" fillId="2" borderId="2" xfId="240" applyNumberFormat="1" applyFont="1" applyFill="1" applyBorder="1" applyAlignment="1" applyProtection="1">
      <alignment horizontal="right" vertical="center"/>
    </xf>
    <xf numFmtId="0" fontId="2" fillId="2" borderId="1" xfId="240" applyFont="1" applyFill="1" applyBorder="1" applyAlignment="1">
      <alignment horizontal="center" vertical="center"/>
    </xf>
    <xf numFmtId="0" fontId="2" fillId="0" borderId="0" xfId="240" applyFont="1" applyBorder="1" applyAlignment="1">
      <alignment horizontal="center" vertical="center"/>
    </xf>
    <xf numFmtId="0" fontId="1" fillId="0" borderId="2" xfId="240" applyBorder="1" applyAlignment="1">
      <alignment horizontal="center" vertical="center"/>
    </xf>
    <xf numFmtId="0" fontId="1" fillId="0" borderId="2" xfId="240" applyFont="1" applyBorder="1" applyAlignment="1">
      <alignment horizontal="center" vertical="center"/>
    </xf>
    <xf numFmtId="183" fontId="1" fillId="2" borderId="3" xfId="240" applyNumberFormat="1" applyFont="1" applyFill="1" applyBorder="1" applyAlignment="1">
      <alignment horizontal="center" vertical="center" wrapText="1"/>
    </xf>
    <xf numFmtId="0" fontId="1" fillId="2" borderId="3" xfId="240" applyFont="1" applyFill="1" applyBorder="1" applyAlignment="1">
      <alignment horizontal="center" vertical="center" wrapText="1"/>
    </xf>
    <xf numFmtId="183" fontId="1" fillId="2" borderId="4" xfId="240" applyNumberFormat="1" applyFill="1" applyBorder="1" applyAlignment="1">
      <alignment horizontal="center" vertical="center" wrapText="1"/>
    </xf>
    <xf numFmtId="0" fontId="1" fillId="2" borderId="4" xfId="240" applyFill="1" applyBorder="1" applyAlignment="1">
      <alignment horizontal="center" vertical="center" wrapText="1"/>
    </xf>
    <xf numFmtId="186" fontId="5" fillId="0" borderId="2" xfId="240" applyNumberFormat="1" applyFont="1" applyFill="1" applyBorder="1">
      <alignment vertical="center"/>
    </xf>
    <xf numFmtId="185" fontId="5" fillId="0" borderId="3" xfId="240" applyNumberFormat="1" applyFont="1" applyFill="1" applyBorder="1" applyAlignment="1" applyProtection="1">
      <alignment horizontal="center" vertical="center"/>
    </xf>
    <xf numFmtId="183" fontId="1" fillId="2" borderId="2" xfId="240" applyNumberFormat="1" applyFill="1" applyBorder="1">
      <alignment vertical="center"/>
    </xf>
    <xf numFmtId="0" fontId="1" fillId="2" borderId="2" xfId="240" applyFill="1" applyBorder="1">
      <alignment vertical="center"/>
    </xf>
    <xf numFmtId="185" fontId="5" fillId="0" borderId="2" xfId="240" applyNumberFormat="1" applyFont="1" applyFill="1" applyBorder="1" applyAlignment="1" applyProtection="1">
      <alignment horizontal="center" vertical="center"/>
      <protection locked="0"/>
    </xf>
    <xf numFmtId="186" fontId="1" fillId="0" borderId="2" xfId="240" applyNumberFormat="1" applyBorder="1">
      <alignment vertical="center"/>
    </xf>
    <xf numFmtId="0" fontId="1" fillId="0" borderId="2" xfId="240" applyFill="1" applyBorder="1" applyAlignment="1">
      <alignment horizontal="center" vertical="center"/>
    </xf>
    <xf numFmtId="0" fontId="1" fillId="0" borderId="3" xfId="240" applyBorder="1" applyAlignment="1">
      <alignment horizontal="center" vertical="center"/>
    </xf>
    <xf numFmtId="0" fontId="5" fillId="0" borderId="0" xfId="240" applyFont="1" applyProtection="1">
      <alignment vertical="center"/>
      <protection locked="0"/>
    </xf>
    <xf numFmtId="0" fontId="6" fillId="0" borderId="0" xfId="240" applyFont="1" applyProtection="1">
      <alignment vertical="center"/>
      <protection locked="0"/>
    </xf>
    <xf numFmtId="0" fontId="1" fillId="0" borderId="0" xfId="240" applyProtection="1">
      <alignment vertical="center"/>
      <protection locked="0"/>
    </xf>
    <xf numFmtId="0" fontId="1" fillId="2" borderId="0" xfId="240" applyFill="1" applyProtection="1">
      <alignment vertical="center"/>
      <protection locked="0"/>
    </xf>
    <xf numFmtId="0" fontId="1" fillId="4" borderId="0" xfId="240" applyFill="1" applyProtection="1">
      <alignment vertical="center"/>
      <protection locked="0"/>
    </xf>
    <xf numFmtId="0" fontId="1" fillId="5" borderId="0" xfId="240" applyFill="1" applyProtection="1">
      <alignment vertical="center"/>
      <protection locked="0"/>
    </xf>
    <xf numFmtId="0" fontId="1" fillId="6" borderId="0" xfId="240" applyFill="1" applyProtection="1">
      <alignment vertical="center"/>
      <protection locked="0"/>
    </xf>
    <xf numFmtId="0" fontId="8" fillId="0" borderId="0" xfId="240" applyFont="1" applyProtection="1">
      <alignment vertical="center"/>
      <protection locked="0"/>
    </xf>
    <xf numFmtId="0" fontId="9" fillId="0" borderId="0" xfId="240" applyFont="1" applyAlignment="1" applyProtection="1">
      <alignment horizontal="center"/>
      <protection locked="0"/>
    </xf>
    <xf numFmtId="0" fontId="9" fillId="2" borderId="0" xfId="240" applyFont="1" applyFill="1" applyAlignment="1" applyProtection="1">
      <alignment horizontal="center"/>
      <protection locked="0"/>
    </xf>
    <xf numFmtId="185" fontId="5" fillId="0" borderId="0" xfId="240" applyNumberFormat="1" applyFont="1" applyBorder="1" applyAlignment="1" applyProtection="1">
      <alignment horizontal="left"/>
      <protection locked="0"/>
    </xf>
    <xf numFmtId="0" fontId="10" fillId="0" borderId="0" xfId="240" applyFont="1" applyProtection="1">
      <alignment vertical="center"/>
      <protection locked="0"/>
    </xf>
    <xf numFmtId="0" fontId="10" fillId="2" borderId="0" xfId="240" applyFont="1" applyFill="1" applyProtection="1">
      <alignment vertical="center"/>
      <protection locked="0"/>
    </xf>
    <xf numFmtId="0" fontId="11" fillId="0" borderId="2" xfId="240" applyFont="1" applyBorder="1" applyAlignment="1" applyProtection="1">
      <alignment horizontal="center"/>
      <protection locked="0"/>
    </xf>
    <xf numFmtId="0" fontId="11" fillId="0" borderId="6" xfId="240" applyFont="1" applyBorder="1" applyAlignment="1" applyProtection="1">
      <alignment horizontal="center"/>
      <protection locked="0"/>
    </xf>
    <xf numFmtId="0" fontId="11" fillId="2" borderId="5" xfId="240" applyFont="1" applyFill="1" applyBorder="1" applyAlignment="1" applyProtection="1">
      <alignment horizontal="center"/>
      <protection locked="0"/>
    </xf>
    <xf numFmtId="0" fontId="11" fillId="0" borderId="2" xfId="240" applyFont="1" applyBorder="1" applyAlignment="1" applyProtection="1">
      <alignment horizontal="center" vertical="center"/>
      <protection locked="0"/>
    </xf>
    <xf numFmtId="187" fontId="11" fillId="0" borderId="2" xfId="240" applyNumberFormat="1" applyFont="1" applyBorder="1" applyAlignment="1" applyProtection="1">
      <alignment horizontal="center" vertical="center" wrapText="1"/>
      <protection locked="0"/>
    </xf>
    <xf numFmtId="185" fontId="11" fillId="0" borderId="2" xfId="240" applyNumberFormat="1" applyFont="1" applyBorder="1" applyAlignment="1" applyProtection="1">
      <alignment horizontal="center" vertical="center" wrapText="1"/>
      <protection locked="0"/>
    </xf>
    <xf numFmtId="187" fontId="10" fillId="2" borderId="2" xfId="24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40" applyFont="1" applyBorder="1" applyAlignment="1" applyProtection="1">
      <alignment horizontal="center" vertical="center" wrapText="1"/>
      <protection locked="0"/>
    </xf>
    <xf numFmtId="0" fontId="11" fillId="0" borderId="3" xfId="240" applyFont="1" applyBorder="1" applyAlignment="1" applyProtection="1">
      <alignment horizontal="center" vertical="center" wrapText="1"/>
      <protection locked="0"/>
    </xf>
    <xf numFmtId="187" fontId="11" fillId="4" borderId="3" xfId="240" applyNumberFormat="1" applyFont="1" applyFill="1" applyBorder="1" applyAlignment="1" applyProtection="1">
      <alignment horizontal="center" vertical="center" wrapText="1"/>
      <protection locked="0"/>
    </xf>
    <xf numFmtId="187" fontId="10" fillId="0" borderId="2" xfId="240" applyNumberFormat="1" applyFont="1" applyBorder="1" applyAlignment="1" applyProtection="1">
      <alignment horizontal="center" vertical="center" wrapText="1"/>
      <protection locked="0"/>
    </xf>
    <xf numFmtId="185" fontId="10" fillId="0" borderId="2" xfId="240" applyNumberFormat="1" applyFont="1" applyBorder="1" applyAlignment="1" applyProtection="1">
      <alignment horizontal="center" vertical="center" wrapText="1"/>
      <protection locked="0"/>
    </xf>
    <xf numFmtId="0" fontId="11" fillId="0" borderId="4" xfId="240" applyFont="1" applyBorder="1" applyAlignment="1" applyProtection="1">
      <alignment horizontal="center" vertical="center" wrapText="1"/>
      <protection locked="0"/>
    </xf>
    <xf numFmtId="187" fontId="11" fillId="4" borderId="4" xfId="240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240" applyFont="1" applyFill="1" applyBorder="1" applyAlignment="1" applyProtection="1">
      <alignment horizontal="right" vertical="center"/>
    </xf>
    <xf numFmtId="0" fontId="5" fillId="0" borderId="2" xfId="240" applyFont="1" applyBorder="1" applyProtection="1">
      <alignment vertical="center"/>
      <protection locked="0"/>
    </xf>
    <xf numFmtId="0" fontId="1" fillId="0" borderId="2" xfId="240" applyFont="1" applyBorder="1" applyProtection="1">
      <alignment vertical="center"/>
      <protection locked="0"/>
    </xf>
    <xf numFmtId="0" fontId="8" fillId="0" borderId="2" xfId="243" applyFont="1" applyFill="1" applyBorder="1" applyAlignment="1" applyProtection="1">
      <alignment vertical="center"/>
      <protection locked="0"/>
    </xf>
    <xf numFmtId="0" fontId="8" fillId="0" borderId="2" xfId="243" applyFont="1" applyFill="1" applyBorder="1" applyAlignment="1" applyProtection="1">
      <alignment horizontal="left" vertical="center" indent="2"/>
      <protection locked="0"/>
    </xf>
    <xf numFmtId="0" fontId="12" fillId="0" borderId="4" xfId="243" applyFont="1" applyFill="1" applyBorder="1" applyAlignment="1" applyProtection="1">
      <alignment horizontal="left" vertical="center" indent="2"/>
      <protection locked="0"/>
    </xf>
    <xf numFmtId="0" fontId="8" fillId="0" borderId="4" xfId="243" applyFont="1" applyFill="1" applyBorder="1" applyAlignment="1" applyProtection="1">
      <alignment vertical="center"/>
      <protection locked="0"/>
    </xf>
    <xf numFmtId="0" fontId="11" fillId="7" borderId="2" xfId="240" applyNumberFormat="1" applyFont="1" applyFill="1" applyBorder="1" applyAlignment="1" applyProtection="1">
      <alignment horizontal="left" vertical="center"/>
    </xf>
    <xf numFmtId="188" fontId="1" fillId="0" borderId="2" xfId="240" applyNumberFormat="1" applyFont="1" applyBorder="1" applyProtection="1">
      <alignment vertical="center"/>
    </xf>
    <xf numFmtId="0" fontId="8" fillId="0" borderId="2" xfId="243" applyFont="1" applyFill="1" applyBorder="1" applyProtection="1">
      <alignment vertical="center" wrapText="1"/>
      <protection locked="0"/>
    </xf>
    <xf numFmtId="0" fontId="1" fillId="4" borderId="2" xfId="240" applyFont="1" applyFill="1" applyBorder="1" applyAlignment="1" applyProtection="1">
      <alignment horizontal="right" vertical="center"/>
      <protection locked="0"/>
    </xf>
    <xf numFmtId="0" fontId="13" fillId="7" borderId="2" xfId="234" applyFont="1" applyFill="1" applyBorder="1" applyAlignment="1" applyProtection="1">
      <alignment vertical="center"/>
      <protection locked="0"/>
    </xf>
    <xf numFmtId="0" fontId="1" fillId="4" borderId="3" xfId="240" applyFill="1" applyBorder="1">
      <alignment vertical="center"/>
    </xf>
    <xf numFmtId="0" fontId="1" fillId="4" borderId="3" xfId="240" applyFont="1" applyFill="1" applyBorder="1" applyAlignment="1" applyProtection="1">
      <alignment horizontal="right" vertical="center"/>
      <protection locked="0"/>
    </xf>
    <xf numFmtId="3" fontId="5" fillId="7" borderId="6" xfId="240" applyNumberFormat="1" applyFont="1" applyFill="1" applyBorder="1" applyAlignment="1" applyProtection="1">
      <alignment horizontal="right" vertical="center"/>
    </xf>
    <xf numFmtId="0" fontId="8" fillId="0" borderId="0" xfId="243" applyFont="1" applyFill="1" applyAlignment="1">
      <alignment horizontal="left" vertical="center" wrapText="1" indent="1"/>
    </xf>
    <xf numFmtId="0" fontId="1" fillId="4" borderId="2" xfId="240" applyFill="1" applyBorder="1">
      <alignment vertical="center"/>
    </xf>
    <xf numFmtId="0" fontId="1" fillId="4" borderId="4" xfId="240" applyFont="1" applyFill="1" applyBorder="1" applyProtection="1">
      <alignment vertical="center"/>
      <protection locked="0"/>
    </xf>
    <xf numFmtId="0" fontId="1" fillId="0" borderId="0" xfId="240" applyFont="1" applyProtection="1">
      <alignment vertical="center"/>
      <protection locked="0"/>
    </xf>
    <xf numFmtId="187" fontId="14" fillId="0" borderId="2" xfId="240" applyNumberFormat="1" applyFont="1" applyBorder="1" applyAlignment="1" applyProtection="1">
      <alignment horizontal="right" vertical="center"/>
    </xf>
    <xf numFmtId="0" fontId="14" fillId="0" borderId="2" xfId="240" applyFont="1" applyBorder="1" applyAlignment="1" applyProtection="1">
      <alignment horizontal="right" vertical="center"/>
    </xf>
    <xf numFmtId="188" fontId="15" fillId="0" borderId="2" xfId="240" applyNumberFormat="1" applyFont="1" applyBorder="1" applyProtection="1">
      <alignment vertical="center"/>
    </xf>
    <xf numFmtId="188" fontId="14" fillId="0" borderId="2" xfId="240" applyNumberFormat="1" applyFont="1" applyBorder="1" applyAlignment="1" applyProtection="1">
      <alignment horizontal="right" vertical="center"/>
    </xf>
    <xf numFmtId="0" fontId="14" fillId="0" borderId="2" xfId="240" applyFont="1" applyBorder="1" applyAlignment="1" applyProtection="1">
      <alignment horizontal="right" vertical="center"/>
      <protection locked="0"/>
    </xf>
    <xf numFmtId="0" fontId="14" fillId="0" borderId="2" xfId="240" applyFont="1" applyBorder="1" applyAlignment="1" applyProtection="1">
      <alignment horizontal="center"/>
      <protection locked="0"/>
    </xf>
    <xf numFmtId="0" fontId="1" fillId="0" borderId="3" xfId="240" applyFont="1" applyBorder="1" applyProtection="1">
      <alignment vertical="center"/>
      <protection locked="0"/>
    </xf>
    <xf numFmtId="188" fontId="1" fillId="0" borderId="3" xfId="240" applyNumberFormat="1" applyFont="1" applyBorder="1" applyProtection="1">
      <alignment vertical="center"/>
    </xf>
    <xf numFmtId="188" fontId="1" fillId="0" borderId="6" xfId="240" applyNumberFormat="1" applyFont="1" applyBorder="1" applyProtection="1">
      <alignment vertical="center"/>
    </xf>
    <xf numFmtId="0" fontId="8" fillId="0" borderId="0" xfId="243" applyFont="1" applyFill="1">
      <alignment vertical="center" wrapText="1"/>
    </xf>
    <xf numFmtId="0" fontId="8" fillId="0" borderId="3" xfId="243" applyFont="1" applyFill="1" applyBorder="1" applyAlignment="1" applyProtection="1">
      <alignment horizontal="left" vertical="center" indent="2"/>
      <protection locked="0"/>
    </xf>
    <xf numFmtId="0" fontId="1" fillId="0" borderId="4" xfId="240" applyFont="1" applyBorder="1" applyProtection="1">
      <alignment vertical="center"/>
      <protection locked="0"/>
    </xf>
    <xf numFmtId="188" fontId="1" fillId="0" borderId="4" xfId="240" applyNumberFormat="1" applyFont="1" applyBorder="1" applyProtection="1">
      <alignment vertical="center"/>
      <protection locked="0"/>
    </xf>
    <xf numFmtId="188" fontId="1" fillId="0" borderId="2" xfId="240" applyNumberFormat="1" applyFont="1" applyBorder="1" applyProtection="1">
      <alignment vertical="center"/>
      <protection locked="0"/>
    </xf>
    <xf numFmtId="185" fontId="14" fillId="0" borderId="2" xfId="240" applyNumberFormat="1" applyFont="1" applyBorder="1" applyAlignment="1" applyProtection="1">
      <alignment horizontal="right" vertical="center"/>
    </xf>
    <xf numFmtId="0" fontId="8" fillId="0" borderId="2" xfId="238" applyFont="1" applyFill="1" applyBorder="1" applyAlignment="1">
      <alignment horizontal="left" indent="2"/>
    </xf>
    <xf numFmtId="0" fontId="6" fillId="7" borderId="3" xfId="234" applyFont="1" applyFill="1" applyBorder="1" applyAlignment="1" applyProtection="1">
      <alignment vertical="center"/>
      <protection locked="0"/>
    </xf>
    <xf numFmtId="0" fontId="16" fillId="0" borderId="2" xfId="240" applyFont="1" applyBorder="1" applyAlignment="1" applyProtection="1">
      <alignment horizontal="right" vertical="center"/>
      <protection locked="0"/>
    </xf>
    <xf numFmtId="188" fontId="16" fillId="0" borderId="2" xfId="240" applyNumberFormat="1" applyFont="1" applyBorder="1" applyAlignment="1" applyProtection="1">
      <alignment horizontal="right" vertical="center"/>
    </xf>
    <xf numFmtId="0" fontId="12" fillId="0" borderId="2" xfId="243" applyFont="1" applyFill="1" applyBorder="1" applyAlignment="1">
      <alignment horizontal="left" vertical="center" wrapText="1" indent="1"/>
    </xf>
    <xf numFmtId="0" fontId="7" fillId="4" borderId="2" xfId="240" applyFont="1" applyFill="1" applyBorder="1" applyAlignment="1" applyProtection="1">
      <alignment horizontal="right" vertical="center"/>
      <protection locked="0"/>
    </xf>
    <xf numFmtId="0" fontId="14" fillId="0" borderId="7" xfId="240" applyFont="1" applyBorder="1" applyAlignment="1" applyProtection="1">
      <alignment horizontal="right" vertical="center"/>
    </xf>
    <xf numFmtId="0" fontId="8" fillId="0" borderId="2" xfId="243" applyFont="1" applyFill="1" applyBorder="1" applyAlignment="1">
      <alignment horizontal="left" vertical="center" wrapText="1" indent="1"/>
    </xf>
    <xf numFmtId="0" fontId="8" fillId="0" borderId="4" xfId="244" applyFont="1" applyFill="1" applyBorder="1" applyAlignment="1" applyProtection="1">
      <alignment vertical="center"/>
      <protection locked="0"/>
    </xf>
    <xf numFmtId="0" fontId="8" fillId="0" borderId="2" xfId="238" applyFont="1" applyFill="1" applyBorder="1" applyAlignment="1">
      <alignment horizontal="left" vertical="center" indent="2"/>
    </xf>
    <xf numFmtId="0" fontId="1" fillId="0" borderId="7" xfId="240" applyFont="1" applyBorder="1" applyProtection="1">
      <alignment vertical="center"/>
      <protection locked="0"/>
    </xf>
    <xf numFmtId="0" fontId="8" fillId="0" borderId="2" xfId="238" applyFont="1" applyFill="1" applyBorder="1" applyAlignment="1">
      <alignment horizontal="left" vertical="center"/>
    </xf>
    <xf numFmtId="0" fontId="5" fillId="0" borderId="6" xfId="240" applyNumberFormat="1" applyFont="1" applyFill="1" applyBorder="1" applyAlignment="1" applyProtection="1">
      <alignment horizontal="left" vertical="center"/>
    </xf>
    <xf numFmtId="0" fontId="5" fillId="0" borderId="4" xfId="240" applyFont="1" applyBorder="1" applyProtection="1">
      <alignment vertical="center"/>
      <protection locked="0"/>
    </xf>
    <xf numFmtId="0" fontId="5" fillId="4" borderId="2" xfId="240" applyFont="1" applyFill="1" applyBorder="1" applyProtection="1">
      <alignment vertical="center"/>
      <protection locked="0"/>
    </xf>
    <xf numFmtId="0" fontId="14" fillId="4" borderId="2" xfId="240" applyFont="1" applyFill="1" applyBorder="1" applyAlignment="1" applyProtection="1">
      <alignment horizontal="right" vertical="center"/>
    </xf>
    <xf numFmtId="0" fontId="1" fillId="4" borderId="7" xfId="240" applyFont="1" applyFill="1" applyBorder="1" applyAlignment="1" applyProtection="1">
      <alignment horizontal="right" vertical="center"/>
      <protection locked="0"/>
    </xf>
    <xf numFmtId="0" fontId="13" fillId="0" borderId="2" xfId="234" applyFont="1" applyBorder="1" applyAlignment="1" applyProtection="1">
      <alignment vertical="center"/>
      <protection locked="0"/>
    </xf>
    <xf numFmtId="0" fontId="14" fillId="0" borderId="2" xfId="240" applyFont="1" applyBorder="1" applyProtection="1">
      <alignment vertical="center"/>
    </xf>
    <xf numFmtId="188" fontId="14" fillId="0" borderId="2" xfId="240" applyNumberFormat="1" applyFont="1" applyBorder="1" applyProtection="1">
      <alignment vertical="center"/>
    </xf>
    <xf numFmtId="0" fontId="14" fillId="4" borderId="7" xfId="240" applyFont="1" applyFill="1" applyBorder="1" applyAlignment="1" applyProtection="1">
      <alignment horizontal="right" vertical="center"/>
    </xf>
    <xf numFmtId="0" fontId="1" fillId="2" borderId="0" xfId="240" applyFont="1" applyFill="1" applyBorder="1" applyAlignment="1" applyProtection="1">
      <alignment horizontal="right" vertical="center"/>
    </xf>
    <xf numFmtId="0" fontId="9" fillId="4" borderId="0" xfId="240" applyFont="1" applyFill="1" applyAlignment="1" applyProtection="1">
      <alignment horizontal="center"/>
      <protection locked="0"/>
    </xf>
    <xf numFmtId="0" fontId="9" fillId="5" borderId="0" xfId="240" applyFont="1" applyFill="1" applyAlignment="1" applyProtection="1">
      <alignment horizontal="center"/>
      <protection locked="0"/>
    </xf>
    <xf numFmtId="0" fontId="9" fillId="6" borderId="0" xfId="240" applyFont="1" applyFill="1" applyAlignment="1" applyProtection="1">
      <alignment horizontal="center"/>
      <protection locked="0"/>
    </xf>
    <xf numFmtId="0" fontId="10" fillId="4" borderId="0" xfId="240" applyFont="1" applyFill="1" applyProtection="1">
      <alignment vertical="center"/>
      <protection locked="0"/>
    </xf>
    <xf numFmtId="0" fontId="10" fillId="5" borderId="0" xfId="240" applyFont="1" applyFill="1" applyProtection="1">
      <alignment vertical="center"/>
      <protection locked="0"/>
    </xf>
    <xf numFmtId="0" fontId="11" fillId="4" borderId="5" xfId="240" applyFont="1" applyFill="1" applyBorder="1" applyAlignment="1" applyProtection="1">
      <alignment horizontal="center"/>
      <protection locked="0"/>
    </xf>
    <xf numFmtId="0" fontId="11" fillId="5" borderId="5" xfId="240" applyFont="1" applyFill="1" applyBorder="1" applyAlignment="1" applyProtection="1">
      <alignment horizontal="center"/>
      <protection locked="0"/>
    </xf>
    <xf numFmtId="0" fontId="11" fillId="6" borderId="5" xfId="240" applyFont="1" applyFill="1" applyBorder="1" applyAlignment="1" applyProtection="1">
      <alignment horizontal="center"/>
      <protection locked="0"/>
    </xf>
    <xf numFmtId="187" fontId="11" fillId="5" borderId="2" xfId="240" applyNumberFormat="1" applyFont="1" applyFill="1" applyBorder="1" applyAlignment="1" applyProtection="1">
      <alignment horizontal="center" vertical="center" wrapText="1"/>
      <protection locked="0"/>
    </xf>
    <xf numFmtId="187" fontId="11" fillId="6" borderId="2" xfId="240" applyNumberFormat="1" applyFont="1" applyFill="1" applyBorder="1" applyAlignment="1" applyProtection="1">
      <alignment horizontal="center" vertical="center" wrapText="1"/>
      <protection locked="0"/>
    </xf>
    <xf numFmtId="187" fontId="10" fillId="5" borderId="2" xfId="240" applyNumberFormat="1" applyFont="1" applyFill="1" applyBorder="1" applyAlignment="1" applyProtection="1">
      <alignment horizontal="center" vertical="center" wrapText="1"/>
      <protection locked="0"/>
    </xf>
    <xf numFmtId="187" fontId="10" fillId="6" borderId="2" xfId="24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240" applyFont="1" applyFill="1" applyBorder="1" applyAlignment="1" applyProtection="1">
      <alignment horizontal="right" vertical="center"/>
    </xf>
    <xf numFmtId="0" fontId="1" fillId="6" borderId="2" xfId="240" applyFont="1" applyFill="1" applyBorder="1" applyAlignment="1" applyProtection="1">
      <alignment horizontal="right" vertical="center"/>
    </xf>
    <xf numFmtId="0" fontId="1" fillId="2" borderId="2" xfId="240" applyFont="1" applyFill="1" applyBorder="1" applyAlignment="1" applyProtection="1">
      <alignment horizontal="right" vertical="center"/>
    </xf>
    <xf numFmtId="0" fontId="1" fillId="5" borderId="2" xfId="240" applyFont="1" applyFill="1" applyBorder="1" applyAlignment="1" applyProtection="1">
      <alignment horizontal="right" vertical="center"/>
      <protection locked="0"/>
    </xf>
    <xf numFmtId="0" fontId="1" fillId="5" borderId="3" xfId="240" applyFill="1" applyBorder="1">
      <alignment vertical="center"/>
    </xf>
    <xf numFmtId="0" fontId="1" fillId="2" borderId="3" xfId="240" applyFont="1" applyFill="1" applyBorder="1" applyAlignment="1" applyProtection="1">
      <alignment horizontal="right" vertical="center"/>
    </xf>
    <xf numFmtId="0" fontId="5" fillId="5" borderId="3" xfId="240" applyFont="1" applyFill="1" applyBorder="1" applyProtection="1">
      <alignment vertical="center"/>
      <protection locked="0"/>
    </xf>
    <xf numFmtId="0" fontId="1" fillId="5" borderId="4" xfId="240" applyFont="1" applyFill="1" applyBorder="1" applyProtection="1">
      <alignment vertical="center"/>
      <protection locked="0"/>
    </xf>
    <xf numFmtId="0" fontId="1" fillId="2" borderId="8" xfId="240" applyFont="1" applyFill="1" applyBorder="1" applyAlignment="1" applyProtection="1">
      <alignment horizontal="right" vertical="center"/>
    </xf>
    <xf numFmtId="0" fontId="7" fillId="5" borderId="2" xfId="240" applyFont="1" applyFill="1" applyBorder="1" applyAlignment="1" applyProtection="1">
      <alignment horizontal="right" vertical="center"/>
      <protection locked="0"/>
    </xf>
    <xf numFmtId="0" fontId="7" fillId="6" borderId="2" xfId="240" applyFont="1" applyFill="1" applyBorder="1" applyAlignment="1" applyProtection="1">
      <alignment horizontal="right" vertical="center"/>
    </xf>
    <xf numFmtId="0" fontId="7" fillId="2" borderId="2" xfId="240" applyFont="1" applyFill="1" applyBorder="1" applyAlignment="1" applyProtection="1">
      <alignment horizontal="right" vertical="center"/>
    </xf>
    <xf numFmtId="0" fontId="5" fillId="5" borderId="2" xfId="240" applyFont="1" applyFill="1" applyBorder="1" applyProtection="1">
      <alignment vertical="center"/>
      <protection locked="0"/>
    </xf>
    <xf numFmtId="0" fontId="5" fillId="2" borderId="2" xfId="240" applyFont="1" applyFill="1" applyBorder="1" applyProtection="1">
      <alignment vertical="center"/>
      <protection locked="0"/>
    </xf>
    <xf numFmtId="0" fontId="14" fillId="5" borderId="2" xfId="240" applyFont="1" applyFill="1" applyBorder="1" applyAlignment="1" applyProtection="1">
      <alignment horizontal="right" vertical="center"/>
    </xf>
    <xf numFmtId="0" fontId="15" fillId="2" borderId="2" xfId="240" applyFont="1" applyFill="1" applyBorder="1" applyAlignment="1" applyProtection="1">
      <alignment horizontal="right" vertical="center"/>
    </xf>
    <xf numFmtId="0" fontId="14" fillId="6" borderId="2" xfId="240" applyFont="1" applyFill="1" applyBorder="1" applyAlignment="1" applyProtection="1">
      <alignment horizontal="right" vertical="center"/>
    </xf>
    <xf numFmtId="0" fontId="1" fillId="6" borderId="2" xfId="240" applyFont="1" applyFill="1" applyBorder="1" applyAlignment="1" applyProtection="1">
      <alignment horizontal="right" vertical="center"/>
      <protection locked="0"/>
    </xf>
    <xf numFmtId="0" fontId="1" fillId="2" borderId="0" xfId="240" applyFill="1" applyBorder="1" applyProtection="1">
      <alignment vertical="center"/>
      <protection locked="0"/>
    </xf>
    <xf numFmtId="182" fontId="1" fillId="0" borderId="0" xfId="240" applyNumberFormat="1">
      <alignment vertical="center"/>
    </xf>
    <xf numFmtId="186" fontId="5" fillId="8" borderId="3" xfId="240" applyNumberFormat="1" applyFont="1" applyFill="1" applyBorder="1" applyAlignment="1" applyProtection="1">
      <alignment horizontal="right" vertical="center"/>
    </xf>
    <xf numFmtId="186" fontId="5" fillId="8" borderId="3" xfId="240" applyNumberFormat="1" applyFont="1" applyFill="1" applyBorder="1" applyAlignment="1" applyProtection="1">
      <alignment horizontal="center" vertical="center"/>
    </xf>
    <xf numFmtId="0" fontId="5" fillId="0" borderId="2" xfId="240" applyNumberFormat="1" applyFont="1" applyFill="1" applyBorder="1" applyAlignment="1" applyProtection="1">
      <alignment vertical="center"/>
      <protection locked="0"/>
    </xf>
    <xf numFmtId="182" fontId="5" fillId="9" borderId="3" xfId="240" applyNumberFormat="1" applyFont="1" applyFill="1" applyBorder="1" applyAlignment="1" applyProtection="1">
      <alignment horizontal="right" vertical="center"/>
    </xf>
    <xf numFmtId="182" fontId="1" fillId="2" borderId="0" xfId="240" applyNumberFormat="1" applyFont="1" applyFill="1">
      <alignment vertical="center"/>
    </xf>
    <xf numFmtId="0" fontId="1" fillId="0" borderId="0" xfId="240" applyFont="1">
      <alignment vertical="center"/>
    </xf>
    <xf numFmtId="186" fontId="5" fillId="8" borderId="2" xfId="240" applyNumberFormat="1" applyFont="1" applyFill="1" applyBorder="1">
      <alignment vertical="center"/>
    </xf>
    <xf numFmtId="185" fontId="5" fillId="8" borderId="3" xfId="240" applyNumberFormat="1" applyFont="1" applyFill="1" applyBorder="1" applyAlignment="1" applyProtection="1">
      <alignment horizontal="center" vertical="center"/>
    </xf>
    <xf numFmtId="189" fontId="1" fillId="0" borderId="0" xfId="240" applyNumberFormat="1">
      <alignment vertical="center"/>
    </xf>
    <xf numFmtId="0" fontId="1" fillId="2" borderId="0" xfId="240" applyFill="1" applyAlignment="1">
      <alignment horizontal="center" vertical="center"/>
    </xf>
    <xf numFmtId="176" fontId="1" fillId="0" borderId="0" xfId="240" applyNumberFormat="1">
      <alignment vertical="center"/>
    </xf>
    <xf numFmtId="182" fontId="17" fillId="0" borderId="0" xfId="0" applyNumberFormat="1" applyFont="1" applyFill="1"/>
    <xf numFmtId="182" fontId="18" fillId="0" borderId="0" xfId="0" applyNumberFormat="1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Border="1" applyAlignment="1">
      <alignment vertical="center"/>
    </xf>
    <xf numFmtId="182" fontId="21" fillId="0" borderId="0" xfId="233" applyNumberFormat="1" applyFont="1" applyFill="1" applyBorder="1" applyAlignment="1">
      <alignment vertical="center" wrapText="1"/>
    </xf>
    <xf numFmtId="182" fontId="17" fillId="0" borderId="0" xfId="202" applyNumberFormat="1" applyFont="1" applyFill="1" applyAlignment="1">
      <alignment vertical="center"/>
    </xf>
    <xf numFmtId="182" fontId="22" fillId="0" borderId="0" xfId="244" applyNumberFormat="1" applyFont="1" applyFill="1" applyAlignment="1" applyProtection="1">
      <alignment horizontal="center" vertical="center"/>
    </xf>
    <xf numFmtId="182" fontId="21" fillId="0" borderId="0" xfId="234" applyNumberFormat="1" applyFont="1" applyFill="1" applyBorder="1" applyAlignment="1">
      <alignment horizontal="left" vertical="center"/>
    </xf>
    <xf numFmtId="182" fontId="21" fillId="0" borderId="0" xfId="234" applyNumberFormat="1" applyFont="1" applyFill="1" applyBorder="1" applyAlignment="1">
      <alignment horizontal="center" vertical="center"/>
    </xf>
    <xf numFmtId="182" fontId="21" fillId="0" borderId="0" xfId="244" applyNumberFormat="1" applyFont="1" applyFill="1" applyBorder="1" applyAlignment="1" applyProtection="1">
      <alignment vertical="center"/>
      <protection locked="0"/>
    </xf>
    <xf numFmtId="182" fontId="1" fillId="0" borderId="0" xfId="237" applyNumberFormat="1" applyFont="1" applyFill="1" applyBorder="1" applyAlignment="1">
      <alignment horizontal="center"/>
    </xf>
    <xf numFmtId="182" fontId="14" fillId="0" borderId="6" xfId="244" applyNumberFormat="1" applyFont="1" applyFill="1" applyBorder="1" applyAlignment="1" applyProtection="1">
      <alignment horizontal="center" vertical="center"/>
      <protection locked="0"/>
    </xf>
    <xf numFmtId="182" fontId="14" fillId="0" borderId="5" xfId="244" applyNumberFormat="1" applyFont="1" applyFill="1" applyBorder="1" applyAlignment="1" applyProtection="1">
      <alignment horizontal="center" vertical="center"/>
      <protection locked="0"/>
    </xf>
    <xf numFmtId="182" fontId="14" fillId="0" borderId="2" xfId="243" applyNumberFormat="1" applyFont="1" applyFill="1" applyBorder="1" applyAlignment="1" applyProtection="1">
      <alignment horizontal="center" vertical="center" wrapText="1"/>
      <protection locked="0"/>
    </xf>
    <xf numFmtId="182" fontId="14" fillId="0" borderId="2" xfId="237" applyNumberFormat="1" applyFont="1" applyFill="1" applyBorder="1" applyAlignment="1">
      <alignment horizontal="center" vertical="center" wrapText="1"/>
    </xf>
    <xf numFmtId="182" fontId="21" fillId="0" borderId="2" xfId="243" applyNumberFormat="1" applyFont="1" applyFill="1" applyBorder="1" applyAlignment="1" applyProtection="1">
      <alignment horizontal="center" vertical="center"/>
      <protection locked="0"/>
    </xf>
    <xf numFmtId="182" fontId="21" fillId="0" borderId="2" xfId="243" applyNumberFormat="1" applyFont="1" applyFill="1" applyBorder="1" applyAlignment="1">
      <alignment horizontal="center" vertical="center" wrapText="1"/>
    </xf>
    <xf numFmtId="182" fontId="21" fillId="0" borderId="2" xfId="237" applyNumberFormat="1" applyFont="1" applyFill="1" applyBorder="1" applyAlignment="1">
      <alignment horizontal="center" vertical="center" wrapText="1"/>
    </xf>
    <xf numFmtId="182" fontId="23" fillId="0" borderId="2" xfId="245" applyNumberFormat="1" applyFont="1" applyFill="1" applyBorder="1" applyAlignment="1" applyProtection="1">
      <alignment horizontal="left" vertical="center"/>
      <protection locked="0"/>
    </xf>
    <xf numFmtId="182" fontId="14" fillId="0" borderId="2" xfId="237" applyNumberFormat="1" applyFont="1" applyFill="1" applyBorder="1" applyAlignment="1">
      <alignment horizontal="center" vertical="center"/>
    </xf>
    <xf numFmtId="182" fontId="14" fillId="0" borderId="2" xfId="234" applyNumberFormat="1" applyFont="1" applyFill="1" applyBorder="1" applyAlignment="1">
      <alignment horizontal="center" vertical="center"/>
    </xf>
    <xf numFmtId="182" fontId="20" fillId="0" borderId="2" xfId="245" applyNumberFormat="1" applyFont="1" applyFill="1" applyBorder="1" applyAlignment="1" applyProtection="1">
      <alignment horizontal="left" vertical="center"/>
      <protection locked="0"/>
    </xf>
    <xf numFmtId="182" fontId="1" fillId="0" borderId="2" xfId="237" applyNumberFormat="1" applyFont="1" applyFill="1" applyBorder="1" applyAlignment="1">
      <alignment horizontal="center" vertical="center"/>
    </xf>
    <xf numFmtId="182" fontId="20" fillId="0" borderId="2" xfId="243" applyNumberFormat="1" applyFont="1" applyFill="1" applyBorder="1" applyAlignment="1" applyProtection="1">
      <alignment vertical="center"/>
      <protection locked="0"/>
    </xf>
    <xf numFmtId="182" fontId="20" fillId="0" borderId="2" xfId="245" applyNumberFormat="1" applyFont="1" applyFill="1" applyBorder="1" applyAlignment="1">
      <alignment vertical="center" wrapText="1"/>
    </xf>
    <xf numFmtId="182" fontId="20" fillId="0" borderId="2" xfId="243" applyNumberFormat="1" applyFont="1" applyFill="1" applyBorder="1" applyAlignment="1" applyProtection="1">
      <alignment horizontal="left" vertical="center" indent="2"/>
      <protection locked="0"/>
    </xf>
    <xf numFmtId="182" fontId="1" fillId="0" borderId="2" xfId="234" applyNumberFormat="1" applyFont="1" applyFill="1" applyBorder="1" applyAlignment="1">
      <alignment horizontal="center" vertical="center"/>
    </xf>
    <xf numFmtId="182" fontId="20" fillId="0" borderId="2" xfId="243" applyNumberFormat="1" applyFont="1" applyFill="1" applyBorder="1" applyAlignment="1" applyProtection="1">
      <alignment horizontal="center" vertical="center"/>
      <protection locked="0"/>
    </xf>
    <xf numFmtId="182" fontId="1" fillId="0" borderId="2" xfId="243" applyNumberFormat="1" applyFont="1" applyFill="1" applyBorder="1" applyAlignment="1">
      <alignment horizontal="center" vertical="center"/>
    </xf>
    <xf numFmtId="182" fontId="24" fillId="0" borderId="2" xfId="243" applyNumberFormat="1" applyFont="1" applyFill="1" applyBorder="1" applyAlignment="1">
      <alignment vertical="center" wrapText="1"/>
    </xf>
    <xf numFmtId="182" fontId="20" fillId="0" borderId="2" xfId="243" applyNumberFormat="1" applyFont="1" applyFill="1" applyBorder="1" applyAlignment="1">
      <alignment vertical="center"/>
    </xf>
    <xf numFmtId="182" fontId="20" fillId="0" borderId="2" xfId="244" applyNumberFormat="1" applyFont="1" applyFill="1" applyBorder="1" applyAlignment="1" applyProtection="1">
      <alignment vertical="center"/>
      <protection locked="0"/>
    </xf>
    <xf numFmtId="182" fontId="1" fillId="0" borderId="2" xfId="243" applyNumberFormat="1" applyFont="1" applyFill="1" applyBorder="1" applyAlignment="1" applyProtection="1">
      <alignment vertical="center"/>
    </xf>
    <xf numFmtId="182" fontId="14" fillId="0" borderId="2" xfId="244" applyNumberFormat="1" applyFont="1" applyFill="1" applyBorder="1" applyAlignment="1" applyProtection="1">
      <alignment horizontal="center" vertical="center"/>
      <protection locked="0"/>
    </xf>
    <xf numFmtId="182" fontId="15" fillId="0" borderId="2" xfId="237" applyNumberFormat="1" applyFont="1" applyFill="1" applyBorder="1" applyAlignment="1">
      <alignment horizontal="center" vertical="center"/>
    </xf>
    <xf numFmtId="182" fontId="1" fillId="0" borderId="2" xfId="243" applyNumberFormat="1" applyFont="1" applyFill="1" applyBorder="1" applyAlignment="1">
      <alignment horizontal="left" vertical="center" wrapText="1"/>
    </xf>
    <xf numFmtId="182" fontId="1" fillId="0" borderId="2" xfId="243" applyNumberFormat="1" applyFont="1" applyFill="1" applyBorder="1" applyAlignment="1">
      <alignment vertical="center" wrapText="1"/>
    </xf>
    <xf numFmtId="182" fontId="14" fillId="0" borderId="2" xfId="243" applyNumberFormat="1" applyFont="1" applyFill="1" applyBorder="1" applyAlignment="1" applyProtection="1">
      <alignment horizontal="center" vertical="center"/>
      <protection locked="0"/>
    </xf>
    <xf numFmtId="182" fontId="1" fillId="0" borderId="2" xfId="245" applyNumberFormat="1" applyFont="1" applyFill="1" applyBorder="1" applyAlignment="1" applyProtection="1">
      <alignment vertical="center"/>
    </xf>
    <xf numFmtId="182" fontId="1" fillId="0" borderId="2" xfId="245" applyNumberFormat="1" applyFont="1" applyFill="1" applyBorder="1" applyAlignment="1">
      <alignment vertical="center" wrapText="1"/>
    </xf>
    <xf numFmtId="182" fontId="1" fillId="0" borderId="2" xfId="245" applyNumberFormat="1" applyFont="1" applyFill="1" applyBorder="1" applyAlignment="1" applyProtection="1">
      <alignment horizontal="left" vertical="center" indent="2"/>
    </xf>
    <xf numFmtId="182" fontId="23" fillId="0" borderId="2" xfId="244" applyNumberFormat="1" applyFont="1" applyFill="1" applyBorder="1" applyAlignment="1" applyProtection="1">
      <alignment horizontal="left" vertical="center"/>
      <protection locked="0"/>
    </xf>
    <xf numFmtId="182" fontId="14" fillId="0" borderId="2" xfId="244" applyNumberFormat="1" applyFont="1" applyFill="1" applyBorder="1" applyAlignment="1">
      <alignment horizontal="center" vertical="center" wrapText="1"/>
    </xf>
    <xf numFmtId="182" fontId="1" fillId="0" borderId="2" xfId="244" applyNumberFormat="1" applyFont="1" applyFill="1" applyBorder="1" applyAlignment="1">
      <alignment vertical="center" wrapText="1"/>
    </xf>
    <xf numFmtId="182" fontId="1" fillId="0" borderId="2" xfId="244" applyNumberFormat="1" applyFont="1" applyFill="1" applyBorder="1" applyAlignment="1">
      <alignment horizontal="center" vertical="center" wrapText="1"/>
    </xf>
    <xf numFmtId="182" fontId="20" fillId="0" borderId="2" xfId="241" applyNumberFormat="1" applyFont="1" applyFill="1" applyBorder="1" applyAlignment="1">
      <alignment horizontal="left" vertical="center"/>
    </xf>
    <xf numFmtId="182" fontId="20" fillId="0" borderId="2" xfId="241" applyNumberFormat="1" applyFont="1" applyFill="1" applyBorder="1" applyAlignment="1">
      <alignment horizontal="left" vertical="center" wrapText="1"/>
    </xf>
    <xf numFmtId="182" fontId="20" fillId="0" borderId="2" xfId="243" applyNumberFormat="1" applyFont="1" applyFill="1" applyBorder="1" applyAlignment="1">
      <alignment vertical="center" wrapText="1"/>
    </xf>
    <xf numFmtId="182" fontId="20" fillId="0" borderId="2" xfId="235" applyNumberFormat="1" applyFont="1" applyFill="1" applyBorder="1" applyAlignment="1">
      <alignment horizontal="left" vertical="center"/>
    </xf>
    <xf numFmtId="182" fontId="20" fillId="0" borderId="2" xfId="244" applyNumberFormat="1" applyFont="1" applyFill="1" applyBorder="1" applyAlignment="1">
      <alignment vertical="center" wrapText="1"/>
    </xf>
    <xf numFmtId="182" fontId="21" fillId="0" borderId="2" xfId="244" applyNumberFormat="1" applyFont="1" applyFill="1" applyBorder="1" applyAlignment="1">
      <alignment horizontal="center" vertical="center" wrapText="1"/>
    </xf>
    <xf numFmtId="182" fontId="20" fillId="0" borderId="2" xfId="245" applyNumberFormat="1" applyFont="1" applyFill="1" applyBorder="1" applyAlignment="1">
      <alignment vertical="center"/>
    </xf>
    <xf numFmtId="182" fontId="20" fillId="0" borderId="2" xfId="244" applyNumberFormat="1" applyFont="1" applyFill="1" applyBorder="1" applyAlignment="1" applyProtection="1">
      <alignment horizontal="left" vertical="center"/>
    </xf>
    <xf numFmtId="182" fontId="20" fillId="0" borderId="2" xfId="245" applyNumberFormat="1" applyFont="1" applyFill="1" applyBorder="1" applyAlignment="1" applyProtection="1">
      <alignment vertical="center"/>
    </xf>
    <xf numFmtId="182" fontId="17" fillId="0" borderId="0" xfId="202" applyNumberFormat="1" applyFont="1" applyFill="1" applyAlignment="1">
      <alignment horizontal="center" vertical="center"/>
    </xf>
    <xf numFmtId="182" fontId="1" fillId="0" borderId="0" xfId="237" applyNumberFormat="1" applyFont="1" applyFill="1" applyAlignment="1">
      <alignment horizontal="right"/>
    </xf>
    <xf numFmtId="182" fontId="14" fillId="0" borderId="7" xfId="244" applyNumberFormat="1" applyFont="1" applyFill="1" applyBorder="1" applyAlignment="1" applyProtection="1">
      <alignment horizontal="center" vertical="center"/>
      <protection locked="0"/>
    </xf>
    <xf numFmtId="182" fontId="18" fillId="0" borderId="2" xfId="0" applyNumberFormat="1" applyFont="1" applyFill="1" applyBorder="1" applyAlignment="1">
      <alignment vertical="center"/>
    </xf>
    <xf numFmtId="182" fontId="20" fillId="0" borderId="2" xfId="244" applyNumberFormat="1" applyFont="1" applyFill="1" applyBorder="1" applyAlignment="1" applyProtection="1">
      <alignment vertical="center"/>
    </xf>
    <xf numFmtId="182" fontId="20" fillId="0" borderId="2" xfId="0" applyNumberFormat="1" applyFont="1" applyFill="1" applyBorder="1" applyAlignment="1">
      <alignment horizontal="center" vertical="center"/>
    </xf>
    <xf numFmtId="182" fontId="25" fillId="0" borderId="2" xfId="0" applyNumberFormat="1" applyFont="1" applyFill="1" applyBorder="1" applyAlignment="1">
      <alignment horizontal="center" vertical="center"/>
    </xf>
    <xf numFmtId="182" fontId="23" fillId="0" borderId="2" xfId="242" applyNumberFormat="1" applyFont="1" applyFill="1" applyBorder="1" applyAlignment="1">
      <alignment horizontal="center" vertical="center"/>
    </xf>
    <xf numFmtId="182" fontId="17" fillId="0" borderId="0" xfId="0" applyNumberFormat="1" applyFont="1" applyAlignment="1">
      <alignment horizontal="justify"/>
    </xf>
    <xf numFmtId="182" fontId="26" fillId="0" borderId="0" xfId="0" applyNumberFormat="1" applyFont="1" applyFill="1" applyBorder="1" applyAlignment="1">
      <alignment vertical="center"/>
    </xf>
    <xf numFmtId="182" fontId="18" fillId="0" borderId="0" xfId="0" applyNumberFormat="1" applyFont="1" applyFill="1" applyBorder="1" applyAlignment="1">
      <alignment vertical="center" wrapText="1"/>
    </xf>
    <xf numFmtId="182" fontId="20" fillId="0" borderId="0" xfId="0" applyNumberFormat="1" applyFont="1" applyFill="1" applyBorder="1" applyAlignment="1">
      <alignment vertical="center" wrapText="1"/>
    </xf>
    <xf numFmtId="182" fontId="21" fillId="0" borderId="0" xfId="233" applyNumberFormat="1" applyFont="1" applyFill="1" applyBorder="1" applyAlignment="1">
      <alignment horizontal="justify" vertical="center" wrapText="1"/>
    </xf>
    <xf numFmtId="182" fontId="17" fillId="0" borderId="0" xfId="202" applyNumberFormat="1" applyFont="1" applyFill="1" applyAlignment="1">
      <alignment horizontal="justify" vertical="center"/>
    </xf>
    <xf numFmtId="182" fontId="22" fillId="0" borderId="0" xfId="237" applyNumberFormat="1" applyFont="1" applyFill="1" applyAlignment="1">
      <alignment horizontal="center" vertical="center" wrapText="1"/>
    </xf>
    <xf numFmtId="182" fontId="20" fillId="0" borderId="0" xfId="0" applyNumberFormat="1" applyFont="1" applyFill="1" applyAlignment="1">
      <alignment horizontal="right" vertical="center"/>
    </xf>
    <xf numFmtId="182" fontId="14" fillId="0" borderId="6" xfId="237" applyNumberFormat="1" applyFont="1" applyFill="1" applyBorder="1" applyAlignment="1">
      <alignment horizontal="center" vertical="center" wrapText="1"/>
    </xf>
    <xf numFmtId="182" fontId="14" fillId="0" borderId="5" xfId="237" applyNumberFormat="1" applyFont="1" applyFill="1" applyBorder="1" applyAlignment="1">
      <alignment horizontal="center" vertical="center" wrapText="1"/>
    </xf>
    <xf numFmtId="182" fontId="14" fillId="0" borderId="7" xfId="237" applyNumberFormat="1" applyFont="1" applyFill="1" applyBorder="1" applyAlignment="1">
      <alignment horizontal="center" vertical="center" wrapText="1"/>
    </xf>
    <xf numFmtId="182" fontId="23" fillId="0" borderId="2" xfId="242" applyNumberFormat="1" applyFont="1" applyFill="1" applyBorder="1" applyAlignment="1">
      <alignment horizontal="left" vertical="center" wrapText="1"/>
    </xf>
    <xf numFmtId="182" fontId="23" fillId="0" borderId="2" xfId="237" applyNumberFormat="1" applyFont="1" applyFill="1" applyBorder="1" applyAlignment="1">
      <alignment horizontal="center" vertical="center"/>
    </xf>
    <xf numFmtId="182" fontId="20" fillId="0" borderId="2" xfId="242" applyNumberFormat="1" applyFont="1" applyFill="1" applyBorder="1" applyAlignment="1">
      <alignment horizontal="left" vertical="center" wrapText="1"/>
    </xf>
    <xf numFmtId="182" fontId="8" fillId="0" borderId="2" xfId="242" applyNumberFormat="1" applyFont="1" applyFill="1" applyBorder="1" applyAlignment="1">
      <alignment horizontal="left" vertical="center" wrapText="1"/>
    </xf>
    <xf numFmtId="182" fontId="23" fillId="0" borderId="2" xfId="237" applyNumberFormat="1" applyFont="1" applyFill="1" applyBorder="1" applyAlignment="1" applyProtection="1">
      <alignment horizontal="left" vertical="center" wrapText="1"/>
      <protection locked="0"/>
    </xf>
    <xf numFmtId="182" fontId="8" fillId="0" borderId="2" xfId="237" applyNumberFormat="1" applyFont="1" applyFill="1" applyBorder="1" applyAlignment="1" applyProtection="1">
      <alignment horizontal="left" vertical="center" wrapText="1"/>
      <protection locked="0"/>
    </xf>
    <xf numFmtId="182" fontId="20" fillId="0" borderId="2" xfId="237" applyNumberFormat="1" applyFont="1" applyFill="1" applyBorder="1" applyAlignment="1" applyProtection="1">
      <alignment horizontal="left" vertical="center" wrapText="1"/>
      <protection locked="0"/>
    </xf>
    <xf numFmtId="182" fontId="27" fillId="0" borderId="2" xfId="242" applyNumberFormat="1" applyFont="1" applyFill="1" applyBorder="1" applyAlignment="1">
      <alignment horizontal="center" vertical="center" wrapText="1"/>
    </xf>
    <xf numFmtId="182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182" fontId="20" fillId="0" borderId="2" xfId="0" applyNumberFormat="1" applyFont="1" applyFill="1" applyBorder="1" applyAlignment="1" applyProtection="1">
      <alignment vertical="center" wrapText="1"/>
      <protection locked="0"/>
    </xf>
    <xf numFmtId="182" fontId="17" fillId="0" borderId="0" xfId="0" applyNumberFormat="1" applyFont="1" applyFill="1" applyAlignment="1">
      <alignment horizontal="justify"/>
    </xf>
    <xf numFmtId="182" fontId="25" fillId="0" borderId="2" xfId="0" applyNumberFormat="1" applyFont="1" applyFill="1" applyBorder="1" applyAlignment="1">
      <alignment horizontal="center" vertical="center" wrapText="1"/>
    </xf>
    <xf numFmtId="182" fontId="23" fillId="0" borderId="2" xfId="242" applyNumberFormat="1" applyFont="1" applyFill="1" applyBorder="1" applyAlignment="1">
      <alignment horizontal="center" vertical="center" wrapText="1"/>
    </xf>
    <xf numFmtId="0" fontId="1" fillId="0" borderId="0" xfId="236" applyAlignment="1"/>
    <xf numFmtId="0" fontId="28" fillId="0" borderId="0" xfId="236" applyFont="1" applyAlignment="1"/>
    <xf numFmtId="189" fontId="1" fillId="0" borderId="0" xfId="236" applyNumberFormat="1" applyAlignment="1"/>
    <xf numFmtId="0" fontId="29" fillId="0" borderId="0" xfId="236" applyFont="1" applyAlignment="1">
      <alignment horizontal="center"/>
    </xf>
    <xf numFmtId="189" fontId="29" fillId="0" borderId="0" xfId="236" applyNumberFormat="1" applyFont="1" applyAlignment="1">
      <alignment horizontal="center"/>
    </xf>
    <xf numFmtId="0" fontId="30" fillId="0" borderId="0" xfId="236" applyFont="1" applyAlignment="1">
      <alignment horizontal="center"/>
    </xf>
    <xf numFmtId="189" fontId="30" fillId="0" borderId="0" xfId="236" applyNumberFormat="1" applyFont="1" applyAlignment="1">
      <alignment horizontal="center"/>
    </xf>
    <xf numFmtId="0" fontId="31" fillId="0" borderId="0" xfId="236" applyFont="1" applyAlignment="1">
      <alignment horizontal="center"/>
    </xf>
    <xf numFmtId="189" fontId="31" fillId="0" borderId="0" xfId="236" applyNumberFormat="1" applyFont="1" applyAlignment="1">
      <alignment horizontal="center"/>
    </xf>
    <xf numFmtId="49" fontId="31" fillId="0" borderId="0" xfId="236" applyNumberFormat="1" applyFont="1" applyFill="1" applyAlignment="1">
      <alignment horizontal="center"/>
    </xf>
  </cellXfs>
  <cellStyles count="29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计算 2" xfId="8"/>
    <cellStyle name="差" xfId="9" builtinId="27"/>
    <cellStyle name="好_洋浦2013年公共财政执行和2014年预算表(省格式)修改_2015年政府性基金编制（总表）" xfId="10"/>
    <cellStyle name="千位分隔" xfId="11" builtinId="3"/>
    <cellStyle name="好_预算局未分配指标_2015年政府性基金编制（总表）" xfId="12"/>
    <cellStyle name="常规 7 3" xfId="13"/>
    <cellStyle name="超链接" xfId="14" builtinId="8"/>
    <cellStyle name="差_2011年预算附表(打印)" xfId="15"/>
    <cellStyle name="60% - 强调文字颜色 3" xfId="16" builtinId="40"/>
    <cellStyle name="百分比" xfId="17" builtinId="5"/>
    <cellStyle name="已访问的超链接" xfId="18" builtinId="9"/>
    <cellStyle name="注释" xfId="19" builtinId="10"/>
    <cellStyle name="常规 6" xfId="20"/>
    <cellStyle name="标题 4" xfId="21" builtinId="19"/>
    <cellStyle name="好_2012年刚性支出填报表（第二次汇总）" xfId="22"/>
    <cellStyle name="60% - 强调文字颜色 2" xfId="23" builtinId="36"/>
    <cellStyle name="警告文本" xfId="24" builtinId="11"/>
    <cellStyle name="40% - 着色 3" xfId="25"/>
    <cellStyle name="_ET_STYLE_NoName_00_" xfId="26"/>
    <cellStyle name="标题" xfId="27" builtinId="15"/>
    <cellStyle name="常规 5 2" xfId="28"/>
    <cellStyle name="着色 1" xfId="29"/>
    <cellStyle name="好_洋浦2013年公共财政执行和2014年预算表(省格式)修改_2015年政府性基金编制（总表）(5)_2015年报人大预算表样（洋浦)(1)" xfId="30"/>
    <cellStyle name="好_洋浦2012年公共财政执行和2013年预算表(省格式)02" xfId="31"/>
    <cellStyle name="20% - 着色 5" xfId="32"/>
    <cellStyle name="解释性文本" xfId="33" builtinId="53"/>
    <cellStyle name="标题 1" xfId="34" builtinId="16"/>
    <cellStyle name="标题 2" xfId="35" builtinId="17"/>
    <cellStyle name="60% - 强调文字颜色 1" xfId="36" builtinId="32"/>
    <cellStyle name="标题 3" xfId="37" builtinId="18"/>
    <cellStyle name="60% - 强调文字颜色 4" xfId="38" builtinId="44"/>
    <cellStyle name="输出" xfId="39" builtinId="21"/>
    <cellStyle name="常规 31" xfId="40"/>
    <cellStyle name="常规 26" xfId="41"/>
    <cellStyle name="计算" xfId="42" builtinId="22"/>
    <cellStyle name="检查单元格" xfId="43" builtinId="23"/>
    <cellStyle name="20% - 强调文字颜色 6" xfId="44" builtinId="50"/>
    <cellStyle name="好_洋浦2012年公共财政执行和2013年预算表(省格式)02_国有预算表" xfId="45"/>
    <cellStyle name="强调文字颜色 2" xfId="46" builtinId="33"/>
    <cellStyle name="链接单元格" xfId="47" builtinId="24"/>
    <cellStyle name="差_洋浦2013年公共财政执行和2014年预算表(省格式)修改_2015年政府性基金编制（总表）_2015年报人大预算表样（洋浦)(1)" xfId="48"/>
    <cellStyle name="汇总" xfId="49" builtinId="25"/>
    <cellStyle name="差_洋浦2013年公共财政执行和2014年预算表(省格式)修改_基金（150122）" xfId="50"/>
    <cellStyle name="好" xfId="51" builtinId="26"/>
    <cellStyle name="着色 5" xfId="52"/>
    <cellStyle name="好_2011年预算附表(打印)_2015年国际旅游岛先行试验区政府预算（1月21日）" xfId="53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差_洋浦2013年公共财政执行和2014年预算表(省格式)修改_2015年政府性基金编制（总表）(5)_2015年报人大预算表样（洋浦)(1)" xfId="58"/>
    <cellStyle name="40% - 强调文字颜色 1" xfId="59" builtinId="31"/>
    <cellStyle name="输出 2" xfId="60"/>
    <cellStyle name="20% - 强调文字颜色 2" xfId="61" builtinId="34"/>
    <cellStyle name="40% - 强调文字颜色 2" xfId="62" builtinId="35"/>
    <cellStyle name="强调文字颜色 3" xfId="63" builtinId="37"/>
    <cellStyle name="差_预算局未分配指标_备选项目（1.12报省政府）" xfId="64"/>
    <cellStyle name="强调文字颜色 4" xfId="65" builtinId="41"/>
    <cellStyle name="差_预算局未分配指标_社保基金预算表1.20改" xfId="66"/>
    <cellStyle name="_ET_STYLE_NoName_00__20170224孟群英定安县2016年预算执行情况和2017年预算草案表" xfId="67"/>
    <cellStyle name="20% - 强调文字颜色 4" xfId="68" builtinId="42"/>
    <cellStyle name="20% - 着色 1" xfId="69"/>
    <cellStyle name="40% - 强调文字颜色 4" xfId="70" builtinId="43"/>
    <cellStyle name="强调文字颜色 5" xfId="71" builtinId="45"/>
    <cellStyle name="20% - 着色 2" xfId="72"/>
    <cellStyle name="40% - 强调文字颜色 5" xfId="73" builtinId="47"/>
    <cellStyle name="60% - 强调文字颜色 5" xfId="74" builtinId="48"/>
    <cellStyle name="强调文字颜色 6" xfId="75" builtinId="49"/>
    <cellStyle name="适中 2" xfId="76"/>
    <cellStyle name="好_洋浦2012年公共财政执行和2013年预算表(省格式)02_国有预算表(1)" xfId="77"/>
    <cellStyle name="20% - 着色 3" xfId="78"/>
    <cellStyle name="40% - 强调文字颜色 6" xfId="79" builtinId="51"/>
    <cellStyle name="60% - 强调文字颜色 6" xfId="80" builtinId="52"/>
    <cellStyle name="40% - 着色 4" xfId="81"/>
    <cellStyle name="烹拳_97MBO" xfId="82"/>
    <cellStyle name="40% - 着色 5" xfId="83"/>
    <cellStyle name="_ET_STYLE_NoName_00__20170204收海南省2016年预算执行情况和2017年预算草案表" xfId="84"/>
    <cellStyle name="20% - 着色 4" xfId="85"/>
    <cellStyle name="着色 2" xfId="86"/>
    <cellStyle name="20% - 着色 6" xfId="87"/>
    <cellStyle name="40% - 着色 1" xfId="88"/>
    <cellStyle name="40% - 着色 2" xfId="89"/>
    <cellStyle name="40% - 着色 6" xfId="90"/>
    <cellStyle name="60% - 着色 1" xfId="91"/>
    <cellStyle name="常规 50" xfId="92"/>
    <cellStyle name="60% - 着色 3" xfId="93"/>
    <cellStyle name="常规 51" xfId="94"/>
    <cellStyle name="标题 1 2" xfId="95"/>
    <cellStyle name="60% - 着色 4" xfId="96"/>
    <cellStyle name="常规 52" xfId="97"/>
    <cellStyle name="60% - 着色 5" xfId="98"/>
    <cellStyle name="常规 53" xfId="99"/>
    <cellStyle name="60% - 着色 6" xfId="100"/>
    <cellStyle name="烹拳 [0]_97MBO" xfId="101"/>
    <cellStyle name="ColLevel_0" xfId="102"/>
    <cellStyle name="Comma [0]_laroux" xfId="103"/>
    <cellStyle name="Comma_laroux" xfId="104"/>
    <cellStyle name="Currency [0]_353HHC" xfId="105"/>
    <cellStyle name="Currency_353HHC" xfId="106"/>
    <cellStyle name="常规 14" xfId="107"/>
    <cellStyle name="e鯪9Y_x000b_" xfId="108"/>
    <cellStyle name="Normal - Style1" xfId="109"/>
    <cellStyle name="好_预算局未分配指标_基金预算表（1-18）" xfId="110"/>
    <cellStyle name="标题 2 2" xfId="111"/>
    <cellStyle name="Grey" xfId="112"/>
    <cellStyle name="Input [yellow]" xfId="113"/>
    <cellStyle name="no dec" xfId="114"/>
    <cellStyle name="Normal" xfId="115"/>
    <cellStyle name="Normal_0105第二套审计报表定稿" xfId="116"/>
    <cellStyle name="差_预算局未分配指标_基金预算（2015年_2015年报人大预算表样（洋浦)(1)" xfId="117"/>
    <cellStyle name="Percent [2]" xfId="118"/>
    <cellStyle name="RowLevel_0" xfId="119"/>
    <cellStyle name="标题 3 2" xfId="120"/>
    <cellStyle name="标题 4 2" xfId="121"/>
    <cellStyle name="标题 5" xfId="122"/>
    <cellStyle name="差 2" xfId="123"/>
    <cellStyle name="好_洋浦2013年公共财政执行和2014年预算表(省格式)修改_社保基金预算表1.20改" xfId="124"/>
    <cellStyle name="差_2011年预算附表(打印)_2015年国际旅游岛先行试验区政府预算（1月21日）" xfId="125"/>
    <cellStyle name="差_2011年预算附表(打印)_2015年国际旅游岛先行试验区政府预算（1月21日）_20170204收海南省2016年预算执行情况和2017年预算草案表" xfId="126"/>
    <cellStyle name="常规 60" xfId="127"/>
    <cellStyle name="常规 55" xfId="128"/>
    <cellStyle name="差_预算局未分配指标_2015年政府性基金编制（总表）_2015年报人大预算表样（洋浦)(1)" xfId="129"/>
    <cellStyle name="差_2011年预算附表(打印)_2015年国际旅游岛先行试验区政府预算（1月21日）_20170224孟群英定安县2016年预算执行情况和2017年预算草案表" xfId="130"/>
    <cellStyle name="好_预算局未分配指标_备选项目（1.12报省政府）" xfId="131"/>
    <cellStyle name="差_2012年刚性支出填报表（第二次汇总）" xfId="132"/>
    <cellStyle name="差_2014年预算草案表" xfId="133"/>
    <cellStyle name="差_2015年国际旅游岛先行试验区政府预算（1月21日）" xfId="134"/>
    <cellStyle name="常规_附件二之三" xfId="135"/>
    <cellStyle name="差_2015年国际旅游岛先行试验区政府预算（1月21日）_20170204收海南省2016年预算执行情况和2017年预算草案表" xfId="136"/>
    <cellStyle name="差_2015年国际旅游岛先行试验区政府预算（1月21日）_20170224孟群英定安县2016年预算执行情况和2017年预算草案表" xfId="137"/>
    <cellStyle name="差_20170204收海南省2016年预算执行情况和2017年预算草案表" xfId="138"/>
    <cellStyle name="常规 8" xfId="139"/>
    <cellStyle name="差_洋浦2013年公共财政执行和2014年预算表(省格式)修改_基金预算（2015年" xfId="140"/>
    <cellStyle name="差_20170224孟群英定安县2016年预算执行情况和2017年预算草案表" xfId="141"/>
    <cellStyle name="差_附2：2014年海南省省本级公共财政预算调整方案（草案）" xfId="142"/>
    <cellStyle name="差_附件2-2016年省财基建计划草案-截止12.31日数据-2" xfId="143"/>
    <cellStyle name="常规 57" xfId="144"/>
    <cellStyle name="差_洋浦2012年公共财政执行和2013年预算表(省格式)02" xfId="145"/>
    <cellStyle name="好_预算局未分配指标_2015年政府性基金编制（总表）(6)_2015年报人大预算表样（洋浦)(1)" xfId="146"/>
    <cellStyle name="差_洋浦2012年公共财政执行和2013年预算表(省格式)02_国有预算表" xfId="147"/>
    <cellStyle name="差_洋浦2012年公共财政执行和2013年预算表(省格式)02_国有预算表(1)" xfId="148"/>
    <cellStyle name="好_预算局未分配指标_基金预算表)_2015年报人大预算表样（洋浦)(1)" xfId="149"/>
    <cellStyle name="常规 7" xfId="150"/>
    <cellStyle name="差_洋浦2013年公共财政执行和2014年预算表(省格式)修改" xfId="151"/>
    <cellStyle name="差_洋浦2013年公共财政执行和2014年预算表(省格式)修改_基金预算表（1-18）_2015年报人大预算表样（洋浦)(1)" xfId="152"/>
    <cellStyle name="差_洋浦2013年公共财政执行和2014年预算表(省格式)修改_2015年政府性基金编制（总表）" xfId="153"/>
    <cellStyle name="差_洋浦2013年公共财政执行和2014年预算表(省格式)修改_2015年政府性基金编制（总表）(5)" xfId="154"/>
    <cellStyle name="差_洋浦2013年公共财政执行和2014年预算表(省格式)修改_2015年政府性基金编制（总表）(6)" xfId="155"/>
    <cellStyle name="差_洋浦2013年公共财政执行和2014年预算表(省格式)修改_2015年政府性基金编制（总表）(6)_2015年报人大预算表样（洋浦)(1)" xfId="156"/>
    <cellStyle name="差_洋浦2013年公共财政执行和2014年预算表(省格式)修改_基金预算（2015年_2015年报人大预算表样（洋浦)(1)" xfId="157"/>
    <cellStyle name="千位_1" xfId="158"/>
    <cellStyle name="差_洋浦2013年公共财政执行和2014年预算表(省格式)修改_基金预算表（1-18）" xfId="159"/>
    <cellStyle name="好_洋浦2013年公共财政执行和2014年预算表(省格式)修改_2015年政府性基金编制（总表）(6)" xfId="160"/>
    <cellStyle name="常规 9" xfId="161"/>
    <cellStyle name="差_洋浦2013年公共财政执行和2014年预算表(省格式)修改_基金预算表)" xfId="162"/>
    <cellStyle name="好_洋浦2013年公共财政执行和2014年预算表(省格式)修改_2015年政府性基金编制（总表）(6)_2015年报人大预算表样（洋浦)(1)" xfId="163"/>
    <cellStyle name="差_洋浦2013年公共财政执行和2014年预算表(省格式)修改_基金预算表)_2015年报人大预算表样（洋浦)(1)" xfId="164"/>
    <cellStyle name="差_洋浦2013年公共财政执行和2014年预算表(省格式)修改_社保基金预算表1.20改" xfId="165"/>
    <cellStyle name="差_洋浦2014年公共财政执行" xfId="166"/>
    <cellStyle name="差_洋浦2014年公共财政执行和2015年预算表(省格式)(1)" xfId="167"/>
    <cellStyle name="常规_全省与省本级执行及预算表（最后稿0121" xfId="168"/>
    <cellStyle name="差_洋浦2014年公共财政执行和2015年预算表(省格式)(1)_2015年报人大预算表样（洋浦)(1)" xfId="169"/>
    <cellStyle name="差_预算局未分配指标" xfId="170"/>
    <cellStyle name="差_预算局未分配指标_2015年政府性基金编制（总表）" xfId="171"/>
    <cellStyle name="常规 6 3" xfId="172"/>
    <cellStyle name="差_预算局未分配指标_2015年政府性基金编制（总表）(5)" xfId="173"/>
    <cellStyle name="差_预算局未分配指标_2015年政府性基金编制（总表）(5)_2015年报人大预算表样（洋浦)(1)" xfId="174"/>
    <cellStyle name="常规 7_20170204收海南省2016年预算执行情况和2017年预算草案表" xfId="175"/>
    <cellStyle name="差_预算局未分配指标_2015年政府性基金编制（总表）(6)" xfId="176"/>
    <cellStyle name="差_预算局未分配指标_2015年政府性基金编制（总表）(6)_2015年报人大预算表样（洋浦)(1)" xfId="177"/>
    <cellStyle name="差_预算局未分配指标_基金（150122）" xfId="178"/>
    <cellStyle name="差_预算局未分配指标_基金预算（2015年" xfId="179"/>
    <cellStyle name="差_预算局未分配指标_基金预算表（1-18）" xfId="180"/>
    <cellStyle name="差_预算局未分配指标_基金预算表（1-18）_2015年报人大预算表样（洋浦)(1)" xfId="181"/>
    <cellStyle name="差_预算局未分配指标_基金预算表)" xfId="182"/>
    <cellStyle name="常规 13" xfId="183"/>
    <cellStyle name="差_预算局未分配指标_基金预算表)_2015年报人大预算表样（洋浦)(1)" xfId="184"/>
    <cellStyle name="常规 10" xfId="185"/>
    <cellStyle name="常规 11" xfId="186"/>
    <cellStyle name="常规 12" xfId="187"/>
    <cellStyle name="常规 12 2" xfId="188"/>
    <cellStyle name="好_洋浦2013年公共财政执行和2014年预算表(省格式)修改" xfId="189"/>
    <cellStyle name="常规 12_20170204收海南省2016年预算执行情况和2017年预算草案表" xfId="190"/>
    <cellStyle name="常规 20" xfId="191"/>
    <cellStyle name="常规 15" xfId="192"/>
    <cellStyle name="常规 21" xfId="193"/>
    <cellStyle name="常规 16" xfId="194"/>
    <cellStyle name="常规 22" xfId="195"/>
    <cellStyle name="常规 17" xfId="196"/>
    <cellStyle name="常规 23" xfId="197"/>
    <cellStyle name="常规 18" xfId="198"/>
    <cellStyle name="好_预算局未分配指标" xfId="199"/>
    <cellStyle name="常规 24" xfId="200"/>
    <cellStyle name="常规 19" xfId="201"/>
    <cellStyle name="常规 2" xfId="202"/>
    <cellStyle name="好_预算局未分配指标_基金预算表)" xfId="203"/>
    <cellStyle name="常规 2 2" xfId="204"/>
    <cellStyle name="常规 2 2 2" xfId="205"/>
    <cellStyle name="常规 2 2_20170204收海南省2016年预算执行情况和2017年预算草案表" xfId="206"/>
    <cellStyle name="好_预算局未分配指标_2015年政府性基金编制（总表）_2015年报人大预算表样（洋浦)(1)" xfId="207"/>
    <cellStyle name="常规 2 3" xfId="208"/>
    <cellStyle name="钎霖_laroux" xfId="209"/>
    <cellStyle name="常规 2 4" xfId="210"/>
    <cellStyle name="常规 2_2016年新增刚性支出汇总" xfId="211"/>
    <cellStyle name="常规 30" xfId="212"/>
    <cellStyle name="常规 25" xfId="213"/>
    <cellStyle name="常规 27" xfId="214"/>
    <cellStyle name="常规 28" xfId="215"/>
    <cellStyle name="常规 29" xfId="216"/>
    <cellStyle name="常规 3" xfId="217"/>
    <cellStyle name="好_洋浦2013年公共财政执行和2014年预算表(省格式)修改_2015年政府性基金编制（总表）(5)" xfId="218"/>
    <cellStyle name="常规 4" xfId="219"/>
    <cellStyle name="说明文本" xfId="220"/>
    <cellStyle name="常规 5" xfId="221"/>
    <cellStyle name="常规 5_20170204收海南省2016年预算执行情况和2017年预算草案表" xfId="222"/>
    <cellStyle name="好_附2：2014年海南省省本级公共财政预算调整方案（草案）" xfId="223"/>
    <cellStyle name="常规 54" xfId="224"/>
    <cellStyle name="常规 61" xfId="225"/>
    <cellStyle name="常规 56" xfId="226"/>
    <cellStyle name="常规 58" xfId="227"/>
    <cellStyle name="常规 59" xfId="228"/>
    <cellStyle name="注释 2" xfId="229"/>
    <cellStyle name="常规 6 2" xfId="230"/>
    <cellStyle name="常规 6_20170204收海南省2016年预算执行情况和2017年预算草案表" xfId="231"/>
    <cellStyle name="常规 7 2" xfId="232"/>
    <cellStyle name="常规_20170224孟群英定安县2016年预算执行情况和2017年预算草案表" xfId="233"/>
    <cellStyle name="常规_2006年全省基金完成情况表1" xfId="234"/>
    <cellStyle name="常规_2007年云南省向人大报送政府收支预算表格式编制过程表 2 2" xfId="235"/>
    <cellStyle name="常规_2008年预算草案表" xfId="236"/>
    <cellStyle name="常规_2009年政府预算表1-4" xfId="237"/>
    <cellStyle name="常规_2015年政府性基金编制（总表）" xfId="238"/>
    <cellStyle name="常规_2016年定安县公共预算草案表0115" xfId="239"/>
    <cellStyle name="常规_定安2015年政府预算报表20150203" xfId="240"/>
    <cellStyle name="常规_附件22015年海南省财政预算调整草案0515_2016年财力测算1117（二切表）" xfId="241"/>
    <cellStyle name="常规_全省与省本级执行及预算表（最后稿0121 2" xfId="242"/>
    <cellStyle name="常规_政府性基金（1-14）" xfId="243"/>
    <cellStyle name="常规_政府性基金（1-14）_基金预算表（1-18）" xfId="244"/>
    <cellStyle name="常规_政府性基金（1-14）_基金预算表)" xfId="245"/>
    <cellStyle name="好 2" xfId="246"/>
    <cellStyle name="好_2011年预算附表(打印)" xfId="247"/>
    <cellStyle name="好_2011年预算附表(打印)_2015年国际旅游岛先行试验区政府预算（1月21日）_20170204收海南省2016年预算执行情况和2017年预算草案表" xfId="248"/>
    <cellStyle name="好_2011年预算附表(打印)_2015年国际旅游岛先行试验区政府预算（1月21日）_20170224孟群英定安县2016年预算执行情况和2017年预算草案表" xfId="249"/>
    <cellStyle name="好_2014年预算草案表" xfId="250"/>
    <cellStyle name="好_2015年国际旅游岛先行试验区政府预算（1月21日）" xfId="251"/>
    <cellStyle name="霓付_97MBO" xfId="252"/>
    <cellStyle name="好_2015年国际旅游岛先行试验区政府预算（1月21日）_20170204收海南省2016年预算执行情况和2017年预算草案表" xfId="253"/>
    <cellStyle name="好_2015年国际旅游岛先行试验区政府预算（1月21日）_20170224孟群英定安县2016年预算执行情况和2017年预算草案表" xfId="254"/>
    <cellStyle name="好_附件2-2016年省财基建计划草案-截止12.31日数据-2" xfId="255"/>
    <cellStyle name="好_洋浦2013年公共财政执行和2014年预算表(省格式)修改_2015年政府性基金编制（总表）_2015年报人大预算表样（洋浦)(1)" xfId="256"/>
    <cellStyle name="콤마_BOILER-CO1" xfId="257"/>
    <cellStyle name="好_洋浦2013年公共财政执行和2014年预算表(省格式)修改_基金（150122）" xfId="258"/>
    <cellStyle name="好_洋浦2013年公共财政执行和2014年预算表(省格式)修改_基金预算（2015年" xfId="259"/>
    <cellStyle name="好_洋浦2013年公共财政执行和2014年预算表(省格式)修改_基金预算（2015年_2015年报人大预算表样（洋浦)(1)" xfId="260"/>
    <cellStyle name="好_洋浦2013年公共财政执行和2014年预算表(省格式)修改_基金预算表（1-18）" xfId="261"/>
    <cellStyle name="好_洋浦2013年公共财政执行和2014年预算表(省格式)修改_基金预算表（1-18）_2015年报人大预算表样（洋浦)(1)" xfId="262"/>
    <cellStyle name="好_洋浦2013年公共财政执行和2014年预算表(省格式)修改_基金预算表)" xfId="263"/>
    <cellStyle name="普通_ 白土" xfId="264"/>
    <cellStyle name="好_洋浦2013年公共财政执行和2014年预算表(省格式)修改_基金预算表)_2015年报人大预算表样（洋浦)(1)" xfId="265"/>
    <cellStyle name="好_洋浦2014年公共财政执行" xfId="266"/>
    <cellStyle name="好_预算局未分配指标_基金预算（2015年" xfId="267"/>
    <cellStyle name="好_洋浦2014年公共财政执行和2015年预算表(省格式)(1)" xfId="268"/>
    <cellStyle name="好_预算局未分配指标_基金预算（2015年_2015年报人大预算表样（洋浦)(1)" xfId="269"/>
    <cellStyle name="好_洋浦2014年公共财政执行和2015年预算表(省格式)(1)_2015年报人大预算表样（洋浦)(1)" xfId="270"/>
    <cellStyle name="好_预算局未分配指标_2015年政府性基金编制（总表）(5)" xfId="271"/>
    <cellStyle name="好_预算局未分配指标_2015年政府性基金编制（总表）(5)_2015年报人大预算表样（洋浦)(1)" xfId="272"/>
    <cellStyle name="好_预算局未分配指标_2015年政府性基金编制（总表）(6)" xfId="273"/>
    <cellStyle name="好_预算局未分配指标_基金（150122）" xfId="274"/>
    <cellStyle name="好_预算局未分配指标_基金预算表（1-18）_2015年报人大预算表样（洋浦)(1)" xfId="275"/>
    <cellStyle name="好_预算局未分配指标_社保基金预算表1.20改" xfId="276"/>
    <cellStyle name="汇总 2" xfId="277"/>
    <cellStyle name="货币 2" xfId="278"/>
    <cellStyle name="检查单元格 2" xfId="279"/>
    <cellStyle name="解释性文本 2" xfId="280"/>
    <cellStyle name="警告文本 2" xfId="281"/>
    <cellStyle name="链接单元格 2" xfId="282"/>
    <cellStyle name="霓付 [0]_97MBO" xfId="283"/>
    <cellStyle name="千分位[0]_ 白土" xfId="284"/>
    <cellStyle name="千分位_ 白土" xfId="285"/>
    <cellStyle name="千位[0]_1" xfId="286"/>
    <cellStyle name="输入 2" xfId="287"/>
    <cellStyle name="无色" xfId="288"/>
    <cellStyle name="样式 1" xfId="289"/>
    <cellStyle name="着色 3" xfId="290"/>
    <cellStyle name="着色 4" xfId="291"/>
    <cellStyle name="콤마 [0]_BOILER-CO1" xfId="292"/>
    <cellStyle name="着色 6" xfId="293"/>
    <cellStyle name="통화 [0]_BOILER-CO1" xfId="294"/>
    <cellStyle name="통화_BOILER-CO1" xfId="295"/>
    <cellStyle name="표준_0N-HANDLING " xfId="296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y%20RTX%20Files/10000704/&#39044;&#31639;&#32929;/11.19/&#39044;&#31639;&#32929;/2009&#37096;&#38376;&#39044;&#31639;/&#37096;&#38376;&#39044;&#31639;&#22823;&#26412;/&#20999;&#2235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892;&#21475;&#24037;&#20316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口4"/>
      <sheetName val="#REF!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  <sheetName val="财力大表"/>
      <sheetName val="财力(大表) 省长汇报"/>
      <sheetName val="13_铁路配件"/>
      <sheetName val="财力(大表)_省长汇报"/>
      <sheetName val="20 运输公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D27" sqref="D27"/>
    </sheetView>
  </sheetViews>
  <sheetFormatPr defaultColWidth="12" defaultRowHeight="14.25"/>
  <cols>
    <col min="1" max="1" width="34.8333333333333" style="1" customWidth="1"/>
    <col min="2" max="2" width="20.1666666666667" style="2" customWidth="1"/>
    <col min="3" max="3" width="13.8333333333333" style="1" customWidth="1"/>
    <col min="4" max="4" width="14.8333333333333" style="3" customWidth="1"/>
    <col min="5" max="5" width="14.3333333333333" style="4" customWidth="1"/>
    <col min="6" max="6" width="16.1666666666667" style="5" customWidth="1"/>
    <col min="7" max="7" width="13.1666666666667" style="5" customWidth="1"/>
    <col min="8" max="8" width="16.1666666666667" style="5" customWidth="1"/>
    <col min="9" max="9" width="16.1666666666667" style="6" customWidth="1"/>
    <col min="10" max="10" width="13.5" style="1" customWidth="1"/>
    <col min="11" max="11" width="13.1666666666667" style="7" customWidth="1"/>
    <col min="12" max="12" width="15.1666666666667" style="8" customWidth="1"/>
    <col min="13" max="13" width="12" style="6" customWidth="1"/>
    <col min="14" max="14" width="16" style="1"/>
    <col min="15" max="15" width="17.5" style="181" customWidth="1"/>
    <col min="16" max="16384" width="12" style="1"/>
  </cols>
  <sheetData>
    <row r="1" ht="23.25" customHeight="1" spans="1:12">
      <c r="A1" s="9" t="s">
        <v>0</v>
      </c>
      <c r="B1" s="10"/>
      <c r="C1" s="9"/>
      <c r="D1" s="11"/>
      <c r="E1" s="12"/>
      <c r="F1" s="12"/>
      <c r="G1" s="12"/>
      <c r="H1" s="12"/>
      <c r="I1" s="51"/>
      <c r="J1" s="9"/>
      <c r="K1" s="52"/>
      <c r="L1" s="8">
        <f>B4-K4+C4+L4+E4+F4+G4</f>
        <v>488831.78</v>
      </c>
    </row>
    <row r="2" customHeight="1" spans="1:13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4" t="s">
        <v>8</v>
      </c>
      <c r="I2" s="53" t="s">
        <v>9</v>
      </c>
      <c r="J2" s="53" t="s">
        <v>10</v>
      </c>
      <c r="K2" s="54" t="s">
        <v>11</v>
      </c>
      <c r="L2" s="55" t="s">
        <v>12</v>
      </c>
      <c r="M2" s="56" t="s">
        <v>13</v>
      </c>
    </row>
    <row r="3" ht="28.5" customHeight="1" spans="1:13">
      <c r="A3" s="13"/>
      <c r="B3" s="14"/>
      <c r="C3" s="19"/>
      <c r="D3" s="20"/>
      <c r="E3" s="20"/>
      <c r="F3" s="21"/>
      <c r="G3" s="20"/>
      <c r="H3" s="14"/>
      <c r="I3" s="53"/>
      <c r="J3" s="53"/>
      <c r="K3" s="53"/>
      <c r="L3" s="57"/>
      <c r="M3" s="58"/>
    </row>
    <row r="4" spans="1:14">
      <c r="A4" s="22" t="s">
        <v>14</v>
      </c>
      <c r="B4" s="182">
        <f t="shared" ref="B4:G4" si="0">SUM(B5:B28)</f>
        <v>279202</v>
      </c>
      <c r="C4" s="182">
        <f t="shared" si="0"/>
        <v>81619.78</v>
      </c>
      <c r="D4" s="182">
        <f t="shared" si="0"/>
        <v>84336</v>
      </c>
      <c r="E4" s="183">
        <f t="shared" si="0"/>
        <v>0</v>
      </c>
      <c r="F4" s="182">
        <f t="shared" si="0"/>
        <v>56241</v>
      </c>
      <c r="G4" s="182">
        <f t="shared" si="0"/>
        <v>0</v>
      </c>
      <c r="H4" s="182">
        <f>B4+C4+D4+E4+F4+G4</f>
        <v>501398.78</v>
      </c>
      <c r="I4" s="188">
        <f>B4-K4+C4+L4+E4+F4+G4</f>
        <v>488831.78</v>
      </c>
      <c r="J4" s="188">
        <f>K4+M4</f>
        <v>12567</v>
      </c>
      <c r="K4" s="189">
        <f t="shared" ref="K4:M4" si="1">SUM(K5:K28)</f>
        <v>0</v>
      </c>
      <c r="L4" s="189">
        <f t="shared" si="1"/>
        <v>71769</v>
      </c>
      <c r="M4" s="189">
        <f t="shared" si="1"/>
        <v>12567</v>
      </c>
      <c r="N4" s="190">
        <f>G4+F4+C4</f>
        <v>137860.78</v>
      </c>
    </row>
    <row r="5" spans="1:15">
      <c r="A5" s="184" t="s">
        <v>15</v>
      </c>
      <c r="B5" s="28">
        <v>25854</v>
      </c>
      <c r="C5" s="29">
        <v>702.31</v>
      </c>
      <c r="D5" s="29">
        <f>L5+M5</f>
        <v>989</v>
      </c>
      <c r="E5" s="30"/>
      <c r="F5" s="31">
        <f>6.7+5.3+37+586</f>
        <v>635</v>
      </c>
      <c r="G5" s="29"/>
      <c r="H5" s="26">
        <f t="shared" ref="H5:H28" si="2">B5+C5+D5+E5+F5+G5</f>
        <v>28180.31</v>
      </c>
      <c r="I5" s="59"/>
      <c r="J5" s="59"/>
      <c r="K5" s="63"/>
      <c r="L5" s="61">
        <v>528</v>
      </c>
      <c r="M5" s="62">
        <v>461</v>
      </c>
      <c r="O5" s="181">
        <v>140307.67</v>
      </c>
    </row>
    <row r="6" spans="1:13">
      <c r="A6" s="184" t="s">
        <v>16</v>
      </c>
      <c r="B6" s="28"/>
      <c r="C6" s="29"/>
      <c r="D6" s="29">
        <f t="shared" ref="D6:D28" si="3">L6+M6</f>
        <v>0</v>
      </c>
      <c r="E6" s="30"/>
      <c r="F6" s="31"/>
      <c r="G6" s="29"/>
      <c r="H6" s="26">
        <f t="shared" si="2"/>
        <v>0</v>
      </c>
      <c r="I6" s="59"/>
      <c r="J6" s="59"/>
      <c r="K6" s="63"/>
      <c r="L6" s="61"/>
      <c r="M6" s="62"/>
    </row>
    <row r="7" spans="1:15">
      <c r="A7" s="184" t="s">
        <v>17</v>
      </c>
      <c r="B7" s="28">
        <v>378</v>
      </c>
      <c r="C7" s="29">
        <v>267.77</v>
      </c>
      <c r="D7" s="29">
        <f t="shared" si="3"/>
        <v>200</v>
      </c>
      <c r="E7" s="30"/>
      <c r="F7" s="31">
        <v>-15</v>
      </c>
      <c r="G7" s="29"/>
      <c r="H7" s="26">
        <f t="shared" si="2"/>
        <v>830.77</v>
      </c>
      <c r="I7" s="59"/>
      <c r="J7" s="59"/>
      <c r="K7" s="63"/>
      <c r="L7" s="61">
        <v>200</v>
      </c>
      <c r="M7" s="62"/>
      <c r="O7" s="181">
        <f>B4-O5</f>
        <v>138894.33</v>
      </c>
    </row>
    <row r="8" spans="1:15">
      <c r="A8" s="184" t="s">
        <v>18</v>
      </c>
      <c r="B8" s="28">
        <v>9451</v>
      </c>
      <c r="C8" s="29">
        <v>100</v>
      </c>
      <c r="D8" s="29">
        <f t="shared" si="3"/>
        <v>1304</v>
      </c>
      <c r="E8" s="30"/>
      <c r="F8" s="31">
        <v>3079</v>
      </c>
      <c r="G8" s="29"/>
      <c r="H8" s="26">
        <f t="shared" si="2"/>
        <v>13934</v>
      </c>
      <c r="I8" s="59"/>
      <c r="J8" s="59"/>
      <c r="K8" s="63"/>
      <c r="L8" s="61">
        <v>1287</v>
      </c>
      <c r="M8" s="62">
        <v>17</v>
      </c>
      <c r="O8" s="181">
        <f>O7-B25-B26-B27</f>
        <v>78721.33</v>
      </c>
    </row>
    <row r="9" spans="1:13">
      <c r="A9" s="184" t="s">
        <v>19</v>
      </c>
      <c r="B9" s="28">
        <v>36107</v>
      </c>
      <c r="C9" s="29">
        <v>3542.5</v>
      </c>
      <c r="D9" s="29">
        <f t="shared" si="3"/>
        <v>8223</v>
      </c>
      <c r="E9" s="30"/>
      <c r="F9" s="31">
        <v>9596</v>
      </c>
      <c r="G9" s="29"/>
      <c r="H9" s="26">
        <f t="shared" si="2"/>
        <v>57468.5</v>
      </c>
      <c r="I9" s="59"/>
      <c r="J9" s="59"/>
      <c r="K9" s="63"/>
      <c r="L9" s="61">
        <v>8223</v>
      </c>
      <c r="M9" s="62"/>
    </row>
    <row r="10" spans="1:13">
      <c r="A10" s="184" t="s">
        <v>20</v>
      </c>
      <c r="B10" s="28">
        <v>63</v>
      </c>
      <c r="C10" s="29">
        <v>60</v>
      </c>
      <c r="D10" s="29">
        <f t="shared" si="3"/>
        <v>38</v>
      </c>
      <c r="E10" s="30"/>
      <c r="F10" s="31"/>
      <c r="G10" s="29"/>
      <c r="H10" s="26">
        <f t="shared" si="2"/>
        <v>161</v>
      </c>
      <c r="I10" s="59"/>
      <c r="J10" s="59"/>
      <c r="K10" s="63"/>
      <c r="L10" s="61">
        <v>38</v>
      </c>
      <c r="M10" s="62"/>
    </row>
    <row r="11" spans="1:13">
      <c r="A11" s="184" t="s">
        <v>21</v>
      </c>
      <c r="B11" s="28">
        <v>11190</v>
      </c>
      <c r="C11" s="29">
        <v>1526.37</v>
      </c>
      <c r="D11" s="29">
        <f t="shared" si="3"/>
        <v>757</v>
      </c>
      <c r="E11" s="30"/>
      <c r="F11" s="31">
        <f>131+48</f>
        <v>179</v>
      </c>
      <c r="G11" s="29"/>
      <c r="H11" s="26">
        <f t="shared" si="2"/>
        <v>13652.37</v>
      </c>
      <c r="I11" s="59"/>
      <c r="J11" s="59"/>
      <c r="K11" s="63"/>
      <c r="L11" s="61">
        <v>718</v>
      </c>
      <c r="M11" s="62">
        <v>39</v>
      </c>
    </row>
    <row r="12" spans="1:13">
      <c r="A12" s="184" t="s">
        <v>22</v>
      </c>
      <c r="B12" s="28">
        <v>48394</v>
      </c>
      <c r="C12" s="29">
        <v>13847.37</v>
      </c>
      <c r="D12" s="29">
        <f t="shared" si="3"/>
        <v>5044</v>
      </c>
      <c r="E12" s="30"/>
      <c r="F12" s="31">
        <f>25+8405</f>
        <v>8430</v>
      </c>
      <c r="G12" s="31"/>
      <c r="H12" s="26">
        <f t="shared" si="2"/>
        <v>75715.37</v>
      </c>
      <c r="I12" s="59"/>
      <c r="J12" s="59"/>
      <c r="K12" s="63"/>
      <c r="L12" s="61">
        <v>4958</v>
      </c>
      <c r="M12" s="62">
        <v>86</v>
      </c>
    </row>
    <row r="13" spans="1:13">
      <c r="A13" s="184" t="s">
        <v>23</v>
      </c>
      <c r="B13" s="28">
        <v>25503</v>
      </c>
      <c r="C13" s="29">
        <v>12813.26</v>
      </c>
      <c r="D13" s="29">
        <f t="shared" si="3"/>
        <v>10963</v>
      </c>
      <c r="E13" s="30"/>
      <c r="F13" s="31">
        <v>15868</v>
      </c>
      <c r="G13" s="31"/>
      <c r="H13" s="26">
        <f t="shared" si="2"/>
        <v>65147.26</v>
      </c>
      <c r="I13" s="59"/>
      <c r="J13" s="59"/>
      <c r="K13" s="63"/>
      <c r="L13" s="61">
        <v>9987</v>
      </c>
      <c r="M13" s="62">
        <v>976</v>
      </c>
    </row>
    <row r="14" spans="1:13">
      <c r="A14" s="184" t="s">
        <v>24</v>
      </c>
      <c r="B14" s="28">
        <v>2678</v>
      </c>
      <c r="C14" s="29">
        <v>193.23</v>
      </c>
      <c r="D14" s="29">
        <f t="shared" si="3"/>
        <v>16216</v>
      </c>
      <c r="E14" s="30"/>
      <c r="F14" s="31"/>
      <c r="G14" s="29"/>
      <c r="H14" s="26">
        <f t="shared" si="2"/>
        <v>19087.23</v>
      </c>
      <c r="I14" s="59"/>
      <c r="J14" s="59"/>
      <c r="K14" s="63"/>
      <c r="L14" s="61">
        <v>16216</v>
      </c>
      <c r="M14" s="62"/>
    </row>
    <row r="15" spans="1:13">
      <c r="A15" s="184" t="s">
        <v>25</v>
      </c>
      <c r="B15" s="28">
        <v>25740</v>
      </c>
      <c r="C15" s="29">
        <v>7462.24</v>
      </c>
      <c r="D15" s="29">
        <f t="shared" si="3"/>
        <v>8126</v>
      </c>
      <c r="E15" s="30"/>
      <c r="F15" s="31"/>
      <c r="G15" s="29"/>
      <c r="H15" s="26">
        <f t="shared" si="2"/>
        <v>41328.24</v>
      </c>
      <c r="I15" s="59"/>
      <c r="J15" s="59"/>
      <c r="K15" s="63"/>
      <c r="L15" s="61">
        <v>7571</v>
      </c>
      <c r="M15" s="62">
        <v>555</v>
      </c>
    </row>
    <row r="16" spans="1:15">
      <c r="A16" s="184" t="s">
        <v>26</v>
      </c>
      <c r="B16" s="28">
        <v>16613</v>
      </c>
      <c r="C16" s="29">
        <v>25443.65</v>
      </c>
      <c r="D16" s="29">
        <f t="shared" si="3"/>
        <v>29119</v>
      </c>
      <c r="E16" s="30"/>
      <c r="F16" s="31">
        <f>1123+10873+10+2139+3195</f>
        <v>17340</v>
      </c>
      <c r="G16" s="29"/>
      <c r="H16" s="26">
        <f t="shared" si="2"/>
        <v>88515.65</v>
      </c>
      <c r="I16" s="59"/>
      <c r="J16" s="59"/>
      <c r="K16" s="63"/>
      <c r="L16" s="61">
        <v>19700</v>
      </c>
      <c r="M16" s="62">
        <v>9419</v>
      </c>
      <c r="O16" s="181">
        <v>17264</v>
      </c>
    </row>
    <row r="17" spans="1:13">
      <c r="A17" s="184" t="s">
        <v>27</v>
      </c>
      <c r="B17" s="28">
        <v>2397</v>
      </c>
      <c r="C17" s="29">
        <v>13795.96</v>
      </c>
      <c r="D17" s="29">
        <f t="shared" si="3"/>
        <v>757</v>
      </c>
      <c r="E17" s="30"/>
      <c r="F17" s="31"/>
      <c r="G17" s="29"/>
      <c r="H17" s="26">
        <f t="shared" si="2"/>
        <v>16949.96</v>
      </c>
      <c r="I17" s="59"/>
      <c r="J17" s="59"/>
      <c r="K17" s="63"/>
      <c r="L17" s="61">
        <v>663</v>
      </c>
      <c r="M17" s="62">
        <v>94</v>
      </c>
    </row>
    <row r="18" spans="1:13">
      <c r="A18" s="184" t="s">
        <v>28</v>
      </c>
      <c r="B18" s="28">
        <v>152</v>
      </c>
      <c r="C18" s="29"/>
      <c r="D18" s="29">
        <f t="shared" si="3"/>
        <v>0</v>
      </c>
      <c r="E18" s="30"/>
      <c r="F18" s="31"/>
      <c r="G18" s="29"/>
      <c r="H18" s="26">
        <f t="shared" si="2"/>
        <v>152</v>
      </c>
      <c r="I18" s="59"/>
      <c r="J18" s="59"/>
      <c r="K18" s="63"/>
      <c r="L18" s="61"/>
      <c r="M18" s="62"/>
    </row>
    <row r="19" spans="1:13">
      <c r="A19" s="184" t="s">
        <v>29</v>
      </c>
      <c r="B19" s="28"/>
      <c r="C19" s="29">
        <v>5</v>
      </c>
      <c r="D19" s="29">
        <f t="shared" si="3"/>
        <v>172</v>
      </c>
      <c r="E19" s="30"/>
      <c r="F19" s="31">
        <v>107</v>
      </c>
      <c r="G19" s="29"/>
      <c r="H19" s="26">
        <f>B19+C18+D19+E19+F19+G19</f>
        <v>279</v>
      </c>
      <c r="I19" s="59"/>
      <c r="J19" s="59"/>
      <c r="K19" s="63"/>
      <c r="L19" s="61">
        <v>172</v>
      </c>
      <c r="M19" s="62"/>
    </row>
    <row r="20" spans="1:13">
      <c r="A20" s="184" t="s">
        <v>30</v>
      </c>
      <c r="B20" s="28"/>
      <c r="C20" s="29"/>
      <c r="D20" s="29">
        <f t="shared" si="3"/>
        <v>0</v>
      </c>
      <c r="E20" s="30"/>
      <c r="F20" s="31"/>
      <c r="G20" s="29"/>
      <c r="H20" s="26">
        <f t="shared" si="2"/>
        <v>0</v>
      </c>
      <c r="I20" s="59"/>
      <c r="J20" s="59"/>
      <c r="K20" s="63"/>
      <c r="L20" s="61"/>
      <c r="M20" s="62"/>
    </row>
    <row r="21" spans="1:13">
      <c r="A21" s="184" t="s">
        <v>31</v>
      </c>
      <c r="B21" s="28">
        <v>6790</v>
      </c>
      <c r="C21" s="29">
        <v>145</v>
      </c>
      <c r="D21" s="29">
        <f t="shared" si="3"/>
        <v>153</v>
      </c>
      <c r="E21" s="30"/>
      <c r="F21" s="31"/>
      <c r="G21" s="29"/>
      <c r="H21" s="26">
        <f t="shared" si="2"/>
        <v>7088</v>
      </c>
      <c r="I21" s="59"/>
      <c r="J21" s="59"/>
      <c r="K21" s="63"/>
      <c r="L21" s="61">
        <v>145</v>
      </c>
      <c r="M21" s="62">
        <v>8</v>
      </c>
    </row>
    <row r="22" spans="1:13">
      <c r="A22" s="184" t="s">
        <v>32</v>
      </c>
      <c r="B22" s="28">
        <v>6455</v>
      </c>
      <c r="C22" s="29">
        <v>1482.62</v>
      </c>
      <c r="D22" s="29">
        <f t="shared" si="3"/>
        <v>1545</v>
      </c>
      <c r="E22" s="30"/>
      <c r="F22" s="31">
        <v>167</v>
      </c>
      <c r="G22" s="29"/>
      <c r="H22" s="26">
        <f t="shared" si="2"/>
        <v>9649.62</v>
      </c>
      <c r="I22" s="59"/>
      <c r="J22" s="59"/>
      <c r="K22" s="63"/>
      <c r="L22" s="61">
        <v>633</v>
      </c>
      <c r="M22" s="62">
        <v>912</v>
      </c>
    </row>
    <row r="23" spans="1:13">
      <c r="A23" s="184" t="s">
        <v>33</v>
      </c>
      <c r="B23" s="28">
        <v>113</v>
      </c>
      <c r="C23" s="29"/>
      <c r="D23" s="29">
        <f t="shared" si="3"/>
        <v>696</v>
      </c>
      <c r="E23" s="30"/>
      <c r="F23" s="31">
        <v>855</v>
      </c>
      <c r="G23" s="29"/>
      <c r="H23" s="26">
        <f t="shared" si="2"/>
        <v>1664</v>
      </c>
      <c r="I23" s="59"/>
      <c r="J23" s="59"/>
      <c r="K23" s="63"/>
      <c r="L23" s="61">
        <v>696</v>
      </c>
      <c r="M23" s="62"/>
    </row>
    <row r="24" spans="1:13">
      <c r="A24" s="184" t="s">
        <v>34</v>
      </c>
      <c r="B24" s="28">
        <v>1151</v>
      </c>
      <c r="C24" s="29">
        <v>32.5</v>
      </c>
      <c r="D24" s="29">
        <f t="shared" si="3"/>
        <v>34</v>
      </c>
      <c r="E24" s="30"/>
      <c r="F24" s="31"/>
      <c r="G24" s="29"/>
      <c r="H24" s="26">
        <f t="shared" si="2"/>
        <v>1217.5</v>
      </c>
      <c r="I24" s="59"/>
      <c r="J24" s="59"/>
      <c r="K24" s="63"/>
      <c r="L24" s="61">
        <v>34</v>
      </c>
      <c r="M24" s="62"/>
    </row>
    <row r="25" spans="1:13">
      <c r="A25" s="184" t="s">
        <v>35</v>
      </c>
      <c r="B25" s="28">
        <v>3934</v>
      </c>
      <c r="C25" s="29"/>
      <c r="D25" s="29">
        <f t="shared" si="3"/>
        <v>0</v>
      </c>
      <c r="E25" s="30"/>
      <c r="F25" s="29"/>
      <c r="G25" s="29"/>
      <c r="H25" s="26">
        <v>3934</v>
      </c>
      <c r="I25" s="59"/>
      <c r="J25" s="59"/>
      <c r="K25" s="63"/>
      <c r="L25" s="61"/>
      <c r="M25" s="62"/>
    </row>
    <row r="26" spans="1:13">
      <c r="A26" s="184" t="s">
        <v>36</v>
      </c>
      <c r="B26" s="28">
        <v>47640</v>
      </c>
      <c r="C26" s="185">
        <v>200</v>
      </c>
      <c r="D26" s="29">
        <f t="shared" si="3"/>
        <v>0</v>
      </c>
      <c r="E26" s="30"/>
      <c r="F26" s="29"/>
      <c r="G26" s="29"/>
      <c r="H26" s="26">
        <f t="shared" si="2"/>
        <v>47840</v>
      </c>
      <c r="I26" s="59"/>
      <c r="J26" s="59"/>
      <c r="K26" s="63"/>
      <c r="L26" s="61"/>
      <c r="M26" s="62"/>
    </row>
    <row r="27" spans="1:13">
      <c r="A27" s="184" t="s">
        <v>37</v>
      </c>
      <c r="B27" s="28">
        <v>8599</v>
      </c>
      <c r="C27" s="29"/>
      <c r="D27" s="29">
        <f t="shared" si="3"/>
        <v>0</v>
      </c>
      <c r="E27" s="30"/>
      <c r="F27" s="29"/>
      <c r="G27" s="29"/>
      <c r="H27" s="26">
        <f t="shared" si="2"/>
        <v>8599</v>
      </c>
      <c r="I27" s="59"/>
      <c r="J27" s="59"/>
      <c r="K27" s="63"/>
      <c r="L27" s="61"/>
      <c r="M27" s="62"/>
    </row>
    <row r="28" spans="1:13">
      <c r="A28" s="184" t="s">
        <v>38</v>
      </c>
      <c r="B28" s="33"/>
      <c r="C28" s="29"/>
      <c r="D28" s="29">
        <f t="shared" si="3"/>
        <v>0</v>
      </c>
      <c r="E28" s="16"/>
      <c r="F28" s="34"/>
      <c r="G28" s="34"/>
      <c r="H28" s="26">
        <f t="shared" si="2"/>
        <v>0</v>
      </c>
      <c r="I28" s="59"/>
      <c r="J28" s="59"/>
      <c r="K28" s="63"/>
      <c r="L28" s="61"/>
      <c r="M28" s="62"/>
    </row>
    <row r="29" spans="1:13">
      <c r="A29" s="35"/>
      <c r="B29" s="36"/>
      <c r="C29" s="29"/>
      <c r="D29" s="34"/>
      <c r="E29" s="16"/>
      <c r="F29" s="34"/>
      <c r="G29" s="34"/>
      <c r="H29" s="26">
        <f t="shared" ref="H29:H45" si="4">B29+C29+D29+E29</f>
        <v>0</v>
      </c>
      <c r="I29" s="64"/>
      <c r="J29" s="64"/>
      <c r="K29" s="53"/>
      <c r="L29" s="61"/>
      <c r="M29" s="62"/>
    </row>
    <row r="30" spans="1:13">
      <c r="A30" s="35"/>
      <c r="B30" s="36"/>
      <c r="C30" s="29"/>
      <c r="D30" s="34"/>
      <c r="E30" s="16"/>
      <c r="F30" s="34"/>
      <c r="G30" s="34"/>
      <c r="H30" s="26">
        <f t="shared" si="4"/>
        <v>0</v>
      </c>
      <c r="I30" s="64"/>
      <c r="J30" s="64"/>
      <c r="K30" s="65"/>
      <c r="L30" s="61"/>
      <c r="M30" s="62"/>
    </row>
    <row r="31" spans="1:13">
      <c r="A31" s="37" t="s">
        <v>39</v>
      </c>
      <c r="B31" s="36">
        <f t="shared" ref="B31:G31" si="5">B32+B37</f>
        <v>9190</v>
      </c>
      <c r="C31" s="38">
        <v>0</v>
      </c>
      <c r="D31" s="38">
        <f t="shared" si="5"/>
        <v>0</v>
      </c>
      <c r="E31" s="39">
        <f t="shared" si="5"/>
        <v>0</v>
      </c>
      <c r="F31" s="38">
        <f t="shared" si="5"/>
        <v>0</v>
      </c>
      <c r="G31" s="38">
        <f t="shared" si="5"/>
        <v>0</v>
      </c>
      <c r="H31" s="26">
        <f t="shared" si="4"/>
        <v>9190</v>
      </c>
      <c r="I31" s="48">
        <f>K31+D31+E31+F31</f>
        <v>0</v>
      </c>
      <c r="J31" s="48"/>
      <c r="K31" s="39">
        <f>K32+K37</f>
        <v>0</v>
      </c>
      <c r="L31" s="61"/>
      <c r="M31" s="62"/>
    </row>
    <row r="32" spans="1:13">
      <c r="A32" s="40" t="s">
        <v>40</v>
      </c>
      <c r="B32" s="36">
        <f t="shared" ref="B32:G32" si="6">B33+B34+B35</f>
        <v>9190</v>
      </c>
      <c r="C32" s="38">
        <v>0</v>
      </c>
      <c r="D32" s="38">
        <f t="shared" si="6"/>
        <v>0</v>
      </c>
      <c r="E32" s="39">
        <f t="shared" si="6"/>
        <v>0</v>
      </c>
      <c r="F32" s="38">
        <f t="shared" si="6"/>
        <v>0</v>
      </c>
      <c r="G32" s="38">
        <f t="shared" si="6"/>
        <v>0</v>
      </c>
      <c r="H32" s="26">
        <f t="shared" si="4"/>
        <v>9190</v>
      </c>
      <c r="I32" s="64">
        <f>K32+D32+E32+F32</f>
        <v>0</v>
      </c>
      <c r="J32" s="64"/>
      <c r="K32" s="39">
        <f>K33+K34+K35</f>
        <v>0</v>
      </c>
      <c r="L32" s="61"/>
      <c r="M32" s="62"/>
    </row>
    <row r="33" spans="1:13">
      <c r="A33" s="41" t="s">
        <v>41</v>
      </c>
      <c r="B33" s="36"/>
      <c r="C33" s="38"/>
      <c r="D33" s="34"/>
      <c r="E33" s="16"/>
      <c r="F33" s="34"/>
      <c r="G33" s="34"/>
      <c r="H33" s="26">
        <f t="shared" si="4"/>
        <v>0</v>
      </c>
      <c r="I33" s="64"/>
      <c r="J33" s="64"/>
      <c r="K33" s="65"/>
      <c r="L33" s="61"/>
      <c r="M33" s="62"/>
    </row>
    <row r="34" ht="11.25" customHeight="1" spans="1:13">
      <c r="A34" s="41" t="s">
        <v>42</v>
      </c>
      <c r="B34" s="36"/>
      <c r="C34" s="38"/>
      <c r="D34" s="34"/>
      <c r="E34" s="16"/>
      <c r="F34" s="34"/>
      <c r="G34" s="34"/>
      <c r="H34" s="26">
        <f t="shared" si="4"/>
        <v>0</v>
      </c>
      <c r="I34" s="64"/>
      <c r="J34" s="64"/>
      <c r="K34" s="65"/>
      <c r="L34" s="61"/>
      <c r="M34" s="62"/>
    </row>
    <row r="35" ht="11.25" customHeight="1" spans="1:13">
      <c r="A35" s="41" t="s">
        <v>43</v>
      </c>
      <c r="B35" s="36">
        <v>9190</v>
      </c>
      <c r="C35" s="38"/>
      <c r="D35" s="38"/>
      <c r="E35" s="39"/>
      <c r="F35" s="38"/>
      <c r="G35" s="38"/>
      <c r="H35" s="26">
        <f t="shared" si="4"/>
        <v>9190</v>
      </c>
      <c r="I35" s="64"/>
      <c r="J35" s="64"/>
      <c r="K35" s="39"/>
      <c r="L35" s="61"/>
      <c r="M35" s="62"/>
    </row>
    <row r="36" ht="11.25" customHeight="1" spans="1:13">
      <c r="A36" s="35"/>
      <c r="B36" s="36"/>
      <c r="C36" s="38"/>
      <c r="D36" s="34"/>
      <c r="E36" s="16"/>
      <c r="F36" s="34"/>
      <c r="G36" s="34"/>
      <c r="H36" s="26">
        <f t="shared" si="4"/>
        <v>0</v>
      </c>
      <c r="I36" s="64"/>
      <c r="J36" s="64"/>
      <c r="K36" s="65"/>
      <c r="L36" s="61"/>
      <c r="M36" s="62"/>
    </row>
    <row r="37" ht="11.25" customHeight="1" spans="1:13">
      <c r="A37" s="40" t="s">
        <v>44</v>
      </c>
      <c r="B37" s="42"/>
      <c r="C37" s="38"/>
      <c r="D37" s="34"/>
      <c r="E37" s="16"/>
      <c r="F37" s="34"/>
      <c r="G37" s="34"/>
      <c r="H37" s="26">
        <f t="shared" si="4"/>
        <v>0</v>
      </c>
      <c r="I37" s="64"/>
      <c r="J37" s="64"/>
      <c r="K37" s="53"/>
      <c r="L37" s="61"/>
      <c r="M37" s="62"/>
    </row>
    <row r="38" ht="11.25" customHeight="1" spans="1:13">
      <c r="A38" s="43" t="s">
        <v>45</v>
      </c>
      <c r="B38" s="36"/>
      <c r="C38" s="38"/>
      <c r="D38" s="34"/>
      <c r="E38" s="16"/>
      <c r="F38" s="34"/>
      <c r="G38" s="34"/>
      <c r="H38" s="26">
        <f t="shared" si="4"/>
        <v>0</v>
      </c>
      <c r="I38" s="64"/>
      <c r="J38" s="64"/>
      <c r="K38" s="53"/>
      <c r="L38" s="61"/>
      <c r="M38" s="62"/>
    </row>
    <row r="39" ht="11.25" customHeight="1" spans="1:13">
      <c r="A39" s="43" t="s">
        <v>46</v>
      </c>
      <c r="B39" s="36"/>
      <c r="C39" s="38"/>
      <c r="D39" s="34"/>
      <c r="E39" s="16"/>
      <c r="F39" s="34"/>
      <c r="G39" s="34"/>
      <c r="H39" s="26">
        <f t="shared" si="4"/>
        <v>0</v>
      </c>
      <c r="I39" s="64"/>
      <c r="J39" s="64"/>
      <c r="K39" s="53"/>
      <c r="L39" s="61"/>
      <c r="M39" s="62"/>
    </row>
    <row r="40" ht="11.25" customHeight="1" spans="1:13">
      <c r="A40" s="43" t="s">
        <v>47</v>
      </c>
      <c r="B40" s="36"/>
      <c r="C40" s="38"/>
      <c r="D40" s="34"/>
      <c r="E40" s="16"/>
      <c r="F40" s="34"/>
      <c r="G40" s="34"/>
      <c r="H40" s="26">
        <f t="shared" si="4"/>
        <v>0</v>
      </c>
      <c r="I40" s="64"/>
      <c r="J40" s="64"/>
      <c r="K40" s="53"/>
      <c r="L40" s="61"/>
      <c r="M40" s="62"/>
    </row>
    <row r="41" ht="11.25" customHeight="1" spans="1:13">
      <c r="A41" s="43" t="s">
        <v>48</v>
      </c>
      <c r="B41" s="42"/>
      <c r="C41" s="38"/>
      <c r="D41" s="34"/>
      <c r="E41" s="16"/>
      <c r="F41" s="34"/>
      <c r="G41" s="34"/>
      <c r="H41" s="26">
        <f t="shared" si="4"/>
        <v>0</v>
      </c>
      <c r="I41" s="64"/>
      <c r="J41" s="64"/>
      <c r="K41" s="53"/>
      <c r="L41" s="61"/>
      <c r="M41" s="62"/>
    </row>
    <row r="42" ht="11.25" customHeight="1" spans="1:13">
      <c r="A42" s="43" t="s">
        <v>49</v>
      </c>
      <c r="B42" s="42"/>
      <c r="C42" s="38"/>
      <c r="D42" s="34"/>
      <c r="E42" s="16"/>
      <c r="F42" s="34"/>
      <c r="G42" s="34"/>
      <c r="H42" s="26">
        <f t="shared" si="4"/>
        <v>0</v>
      </c>
      <c r="I42" s="64"/>
      <c r="J42" s="64"/>
      <c r="K42" s="53"/>
      <c r="L42" s="61"/>
      <c r="M42" s="62"/>
    </row>
    <row r="43" ht="11.25" customHeight="1" spans="1:13">
      <c r="A43" s="43" t="s">
        <v>50</v>
      </c>
      <c r="B43" s="42"/>
      <c r="C43" s="38"/>
      <c r="D43" s="34"/>
      <c r="E43" s="16"/>
      <c r="F43" s="34"/>
      <c r="G43" s="34"/>
      <c r="H43" s="26">
        <f t="shared" si="4"/>
        <v>0</v>
      </c>
      <c r="I43" s="64"/>
      <c r="J43" s="64"/>
      <c r="K43" s="53"/>
      <c r="L43" s="61"/>
      <c r="M43" s="62"/>
    </row>
    <row r="44" ht="11.25" customHeight="1" spans="1:13">
      <c r="A44" s="43" t="s">
        <v>51</v>
      </c>
      <c r="B44" s="42"/>
      <c r="C44" s="38"/>
      <c r="D44" s="34"/>
      <c r="E44" s="16"/>
      <c r="F44" s="34"/>
      <c r="G44" s="34"/>
      <c r="H44" s="26">
        <f t="shared" si="4"/>
        <v>0</v>
      </c>
      <c r="I44" s="64"/>
      <c r="J44" s="64"/>
      <c r="K44" s="53"/>
      <c r="L44" s="61"/>
      <c r="M44" s="62"/>
    </row>
    <row r="45" spans="1:13">
      <c r="A45" s="40" t="s">
        <v>52</v>
      </c>
      <c r="B45" s="44"/>
      <c r="C45" s="45"/>
      <c r="D45" s="34"/>
      <c r="E45" s="16"/>
      <c r="F45" s="34"/>
      <c r="G45" s="34"/>
      <c r="H45" s="26">
        <f t="shared" si="4"/>
        <v>0</v>
      </c>
      <c r="I45" s="64"/>
      <c r="J45" s="64"/>
      <c r="K45" s="66"/>
      <c r="L45" s="61"/>
      <c r="M45" s="62"/>
    </row>
    <row r="46" spans="1:13">
      <c r="A46" s="22" t="s">
        <v>53</v>
      </c>
      <c r="B46" s="46">
        <f>B31+B4</f>
        <v>288392</v>
      </c>
      <c r="C46" s="48">
        <f>C31+C4</f>
        <v>81619.78</v>
      </c>
      <c r="D46" s="48"/>
      <c r="E46" s="49"/>
      <c r="F46" s="48"/>
      <c r="G46" s="48"/>
      <c r="H46" s="50">
        <f t="shared" ref="H46:K46" si="7">H31+H4</f>
        <v>510588.78</v>
      </c>
      <c r="I46" s="48">
        <f t="shared" si="7"/>
        <v>488831.78</v>
      </c>
      <c r="J46" s="48"/>
      <c r="K46" s="49">
        <f t="shared" si="7"/>
        <v>0</v>
      </c>
      <c r="L46" s="61"/>
      <c r="M46" s="62"/>
    </row>
    <row r="51" spans="2:3">
      <c r="B51" s="186" t="s">
        <v>54</v>
      </c>
      <c r="C51" s="3">
        <f>C4+F4</f>
        <v>137860.78</v>
      </c>
    </row>
    <row r="52" spans="2:3">
      <c r="B52" s="187" t="s">
        <v>55</v>
      </c>
      <c r="C52" s="3" t="e">
        <f>#REF!-'2020公共测算 (原表)'!C51</f>
        <v>#REF!</v>
      </c>
    </row>
  </sheetData>
  <mergeCells count="14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393055555555556" right="0.393055555555556" top="0.236111111111111" bottom="0.708333333333333" header="0.196527777777778" footer="0.511805555555556"/>
  <pageSetup paperSize="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R96"/>
  <sheetViews>
    <sheetView showGridLines="0" showZeros="0" topLeftCell="A8" workbookViewId="0">
      <selection activeCell="A19" sqref="A19:R19"/>
    </sheetView>
  </sheetViews>
  <sheetFormatPr defaultColWidth="9.16666666666667" defaultRowHeight="14.25"/>
  <cols>
    <col min="1" max="3" width="20" style="280" customWidth="1"/>
    <col min="4" max="17" width="9.16666666666667" style="280"/>
    <col min="18" max="18" width="15.1666666666667" style="280" customWidth="1"/>
    <col min="19" max="16384" width="9.16666666666667" style="280"/>
  </cols>
  <sheetData>
    <row r="1" ht="20.25" spans="1:3">
      <c r="A1" s="281"/>
      <c r="B1" s="281"/>
      <c r="C1" s="281"/>
    </row>
    <row r="2" ht="20.25" spans="1:3">
      <c r="A2" s="281"/>
      <c r="B2" s="281"/>
      <c r="C2" s="281"/>
    </row>
    <row r="7" ht="88.5" customHeight="1" spans="5:12">
      <c r="E7" s="282"/>
      <c r="F7" s="282"/>
      <c r="K7" s="282"/>
      <c r="L7" s="282"/>
    </row>
    <row r="8" ht="55.5" customHeight="1" spans="1:18">
      <c r="A8" s="283" t="s">
        <v>56</v>
      </c>
      <c r="B8" s="283"/>
      <c r="C8" s="283"/>
      <c r="D8" s="283"/>
      <c r="E8" s="284"/>
      <c r="F8" s="284"/>
      <c r="G8" s="283"/>
      <c r="H8" s="283"/>
      <c r="I8" s="283"/>
      <c r="J8" s="283"/>
      <c r="K8" s="284"/>
      <c r="L8" s="284"/>
      <c r="M8" s="283"/>
      <c r="N8" s="283"/>
      <c r="O8" s="283"/>
      <c r="P8" s="283"/>
      <c r="Q8" s="283"/>
      <c r="R8" s="283"/>
    </row>
    <row r="9" ht="11.25" customHeight="1" spans="1:18">
      <c r="A9" s="285"/>
      <c r="B9" s="285"/>
      <c r="C9" s="285"/>
      <c r="D9" s="285"/>
      <c r="E9" s="286"/>
      <c r="F9" s="286"/>
      <c r="G9" s="285"/>
      <c r="H9" s="285"/>
      <c r="I9" s="285"/>
      <c r="J9" s="285"/>
      <c r="K9" s="286"/>
      <c r="L9" s="286"/>
      <c r="M9" s="285"/>
      <c r="N9" s="285"/>
      <c r="O9" s="285"/>
      <c r="P9" s="285"/>
      <c r="Q9" s="285"/>
      <c r="R9" s="285"/>
    </row>
    <row r="11" ht="46.5" spans="1:18">
      <c r="A11" s="285"/>
      <c r="B11" s="285"/>
      <c r="C11" s="285"/>
      <c r="D11" s="285"/>
      <c r="E11" s="286"/>
      <c r="F11" s="286"/>
      <c r="G11" s="285"/>
      <c r="H11" s="285"/>
      <c r="I11" s="285"/>
      <c r="J11" s="285"/>
      <c r="K11" s="286"/>
      <c r="L11" s="286"/>
      <c r="M11" s="285"/>
      <c r="N11" s="285"/>
      <c r="O11" s="285"/>
      <c r="P11" s="285"/>
      <c r="Q11" s="285"/>
      <c r="R11" s="285"/>
    </row>
    <row r="12" spans="5:12">
      <c r="E12" s="282"/>
      <c r="F12" s="282"/>
      <c r="K12" s="282"/>
      <c r="L12" s="282"/>
    </row>
    <row r="13" ht="18.75" customHeight="1" spans="5:12">
      <c r="E13" s="282"/>
      <c r="F13" s="282"/>
      <c r="K13" s="282"/>
      <c r="L13" s="282"/>
    </row>
    <row r="14" ht="30" customHeight="1" spans="5:12">
      <c r="E14" s="282"/>
      <c r="F14" s="282"/>
      <c r="K14" s="282"/>
      <c r="L14" s="282"/>
    </row>
    <row r="15" ht="6" customHeight="1" spans="5:12">
      <c r="E15" s="282"/>
      <c r="F15" s="282"/>
      <c r="K15" s="282"/>
      <c r="L15" s="282"/>
    </row>
    <row r="16" ht="8.25" hidden="1" customHeight="1" spans="5:12">
      <c r="E16" s="282"/>
      <c r="F16" s="282"/>
      <c r="K16" s="282"/>
      <c r="L16" s="282"/>
    </row>
    <row r="17" ht="64" customHeight="1" spans="5:12">
      <c r="E17" s="282"/>
      <c r="F17" s="282"/>
      <c r="K17" s="282"/>
      <c r="L17" s="282"/>
    </row>
    <row r="18" ht="140" customHeight="1" spans="1:18">
      <c r="A18" s="287" t="s">
        <v>57</v>
      </c>
      <c r="B18" s="287"/>
      <c r="C18" s="287"/>
      <c r="D18" s="287"/>
      <c r="E18" s="288"/>
      <c r="F18" s="288"/>
      <c r="G18" s="287"/>
      <c r="H18" s="287"/>
      <c r="I18" s="287"/>
      <c r="J18" s="287"/>
      <c r="K18" s="288"/>
      <c r="L18" s="288"/>
      <c r="M18" s="287"/>
      <c r="N18" s="287"/>
      <c r="O18" s="287"/>
      <c r="P18" s="287"/>
      <c r="Q18" s="287"/>
      <c r="R18" s="287"/>
    </row>
    <row r="19" ht="39" customHeight="1" spans="1:18">
      <c r="A19" s="289" t="s">
        <v>58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</row>
    <row r="20" spans="5:12">
      <c r="E20" s="282"/>
      <c r="F20" s="282"/>
      <c r="K20" s="282"/>
      <c r="L20" s="282"/>
    </row>
    <row r="21" spans="5:12">
      <c r="E21" s="282"/>
      <c r="F21" s="282"/>
      <c r="K21" s="282"/>
      <c r="L21" s="282"/>
    </row>
    <row r="22" spans="5:12">
      <c r="E22" s="282"/>
      <c r="F22" s="282"/>
      <c r="K22" s="282"/>
      <c r="L22" s="282"/>
    </row>
    <row r="23" spans="5:12">
      <c r="E23" s="282"/>
      <c r="F23" s="282"/>
      <c r="K23" s="282"/>
      <c r="L23" s="282"/>
    </row>
    <row r="24" spans="5:12">
      <c r="E24" s="282"/>
      <c r="F24" s="282"/>
      <c r="K24" s="282"/>
      <c r="L24" s="282"/>
    </row>
    <row r="25" spans="5:12">
      <c r="E25" s="282"/>
      <c r="F25" s="282"/>
      <c r="K25" s="282"/>
      <c r="L25" s="282"/>
    </row>
    <row r="26" spans="5:12">
      <c r="E26" s="282"/>
      <c r="F26" s="282"/>
      <c r="K26" s="282"/>
      <c r="L26" s="282"/>
    </row>
    <row r="27" spans="5:12">
      <c r="E27" s="282"/>
      <c r="F27" s="282"/>
      <c r="K27" s="282"/>
      <c r="L27" s="282"/>
    </row>
    <row r="28" spans="5:12">
      <c r="E28" s="282"/>
      <c r="F28" s="282"/>
      <c r="K28" s="282"/>
      <c r="L28" s="282"/>
    </row>
    <row r="29" spans="5:12">
      <c r="E29" s="282"/>
      <c r="F29" s="282"/>
      <c r="K29" s="282"/>
      <c r="L29" s="282"/>
    </row>
    <row r="30" spans="5:12">
      <c r="E30" s="282"/>
      <c r="F30" s="282"/>
      <c r="K30" s="282"/>
      <c r="L30" s="282"/>
    </row>
    <row r="31" spans="5:12">
      <c r="E31" s="282"/>
      <c r="F31" s="282"/>
      <c r="K31" s="282"/>
      <c r="L31" s="282"/>
    </row>
    <row r="32" spans="5:12">
      <c r="E32" s="282"/>
      <c r="F32" s="282"/>
      <c r="K32" s="282"/>
      <c r="L32" s="282"/>
    </row>
    <row r="33" spans="5:12">
      <c r="E33" s="282"/>
      <c r="F33" s="282"/>
      <c r="K33" s="282"/>
      <c r="L33" s="282"/>
    </row>
    <row r="34" spans="5:12">
      <c r="E34" s="282"/>
      <c r="F34" s="282"/>
      <c r="K34" s="282"/>
      <c r="L34" s="282"/>
    </row>
    <row r="35" spans="5:12">
      <c r="E35" s="282"/>
      <c r="F35" s="282"/>
      <c r="K35" s="282"/>
      <c r="L35" s="282"/>
    </row>
    <row r="36" spans="5:12">
      <c r="E36" s="282"/>
      <c r="F36" s="282"/>
      <c r="K36" s="282"/>
      <c r="L36" s="282"/>
    </row>
    <row r="37" spans="5:12">
      <c r="E37" s="282"/>
      <c r="F37" s="282"/>
      <c r="K37" s="282"/>
      <c r="L37" s="282"/>
    </row>
    <row r="38" spans="5:12">
      <c r="E38" s="282"/>
      <c r="F38" s="282"/>
      <c r="K38" s="282"/>
      <c r="L38" s="282"/>
    </row>
    <row r="39" spans="5:12">
      <c r="E39" s="282"/>
      <c r="F39" s="282"/>
      <c r="K39" s="282"/>
      <c r="L39" s="282"/>
    </row>
    <row r="40" spans="5:12">
      <c r="E40" s="282"/>
      <c r="F40" s="282"/>
      <c r="K40" s="282"/>
      <c r="L40" s="282"/>
    </row>
    <row r="41" spans="5:12">
      <c r="E41" s="282"/>
      <c r="F41" s="282"/>
      <c r="K41" s="282"/>
      <c r="L41" s="282"/>
    </row>
    <row r="42" spans="5:12">
      <c r="E42" s="282"/>
      <c r="F42" s="282"/>
      <c r="K42" s="282"/>
      <c r="L42" s="282"/>
    </row>
    <row r="43" spans="5:12">
      <c r="E43" s="282"/>
      <c r="F43" s="282"/>
      <c r="K43" s="282"/>
      <c r="L43" s="282"/>
    </row>
    <row r="44" spans="5:12">
      <c r="E44" s="282"/>
      <c r="F44" s="282"/>
      <c r="K44" s="282"/>
      <c r="L44" s="282"/>
    </row>
    <row r="45" spans="5:12">
      <c r="E45" s="282"/>
      <c r="F45" s="282"/>
      <c r="K45" s="282"/>
      <c r="L45" s="282"/>
    </row>
    <row r="46" spans="5:12">
      <c r="E46" s="282"/>
      <c r="F46" s="282"/>
      <c r="K46" s="282"/>
      <c r="L46" s="282"/>
    </row>
    <row r="47" spans="5:12">
      <c r="E47" s="282"/>
      <c r="F47" s="282"/>
      <c r="K47" s="282"/>
      <c r="L47" s="282"/>
    </row>
    <row r="48" spans="5:12">
      <c r="E48" s="282"/>
      <c r="F48" s="282"/>
      <c r="K48" s="282"/>
      <c r="L48" s="282"/>
    </row>
    <row r="49" spans="5:12">
      <c r="E49" s="282"/>
      <c r="F49" s="282"/>
      <c r="K49" s="282"/>
      <c r="L49" s="282"/>
    </row>
    <row r="50" spans="5:12">
      <c r="E50" s="282"/>
      <c r="F50" s="282"/>
      <c r="K50" s="282"/>
      <c r="L50" s="282"/>
    </row>
    <row r="51" spans="5:12">
      <c r="E51" s="282"/>
      <c r="F51" s="282"/>
      <c r="K51" s="282"/>
      <c r="L51" s="282"/>
    </row>
    <row r="52" spans="5:12">
      <c r="E52" s="282"/>
      <c r="F52" s="282"/>
      <c r="K52" s="282"/>
      <c r="L52" s="282"/>
    </row>
    <row r="53" spans="5:12">
      <c r="E53" s="282"/>
      <c r="F53" s="282"/>
      <c r="K53" s="282"/>
      <c r="L53" s="282"/>
    </row>
    <row r="54" spans="5:12">
      <c r="E54" s="282"/>
      <c r="F54" s="282"/>
      <c r="K54" s="282"/>
      <c r="L54" s="282"/>
    </row>
    <row r="55" spans="5:12">
      <c r="E55" s="282"/>
      <c r="F55" s="282"/>
      <c r="K55" s="282"/>
      <c r="L55" s="282"/>
    </row>
    <row r="56" spans="5:12">
      <c r="E56" s="282"/>
      <c r="F56" s="282"/>
      <c r="K56" s="282"/>
      <c r="L56" s="282"/>
    </row>
    <row r="57" spans="5:12">
      <c r="E57" s="282"/>
      <c r="F57" s="282"/>
      <c r="K57" s="282"/>
      <c r="L57" s="282"/>
    </row>
    <row r="58" spans="5:12">
      <c r="E58" s="282"/>
      <c r="F58" s="282"/>
      <c r="K58" s="282"/>
      <c r="L58" s="282"/>
    </row>
    <row r="96" spans="1:1">
      <c r="A96" s="280" t="s">
        <v>59</v>
      </c>
    </row>
  </sheetData>
  <mergeCells count="4">
    <mergeCell ref="A8:R8"/>
    <mergeCell ref="A11:R11"/>
    <mergeCell ref="A18:R18"/>
    <mergeCell ref="A19:R19"/>
  </mergeCells>
  <printOptions horizontalCentered="1"/>
  <pageMargins left="0.75" right="0.75" top="0.979861111111111" bottom="0.979861111111111" header="0.509722222222222" footer="0.509722222222222"/>
  <pageSetup paperSize="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topLeftCell="A50" workbookViewId="0">
      <selection activeCell="A2" sqref="A2:H2"/>
    </sheetView>
  </sheetViews>
  <sheetFormatPr defaultColWidth="12" defaultRowHeight="13.5"/>
  <cols>
    <col min="1" max="1" width="60.8333333333333" style="258" customWidth="1"/>
    <col min="2" max="2" width="18" style="196" customWidth="1"/>
    <col min="3" max="3" width="16.8333333333333" style="196" customWidth="1"/>
    <col min="4" max="4" width="18.1666666666667" style="196" customWidth="1"/>
    <col min="5" max="5" width="47.5" style="259" customWidth="1"/>
    <col min="6" max="6" width="16.3333333333333" style="196" customWidth="1"/>
    <col min="7" max="7" width="16.1666666666667" style="196" customWidth="1"/>
    <col min="8" max="8" width="16" style="196" customWidth="1"/>
    <col min="9" max="16384" width="12" style="194"/>
  </cols>
  <sheetData>
    <row r="1" s="256" customFormat="1" ht="14.25" spans="1:13">
      <c r="A1" s="260" t="s">
        <v>60</v>
      </c>
      <c r="B1" s="261"/>
      <c r="C1" s="261"/>
      <c r="D1" s="261"/>
      <c r="E1" s="261"/>
      <c r="F1" s="261"/>
      <c r="G1" s="261"/>
      <c r="H1" s="261"/>
      <c r="I1" s="261"/>
      <c r="J1" s="261"/>
      <c r="K1" s="277"/>
      <c r="L1" s="277"/>
      <c r="M1" s="277"/>
    </row>
    <row r="2" ht="29.25" spans="1:8">
      <c r="A2" s="262" t="s">
        <v>61</v>
      </c>
      <c r="B2" s="262"/>
      <c r="C2" s="262"/>
      <c r="D2" s="262"/>
      <c r="E2" s="262"/>
      <c r="F2" s="262"/>
      <c r="G2" s="262"/>
      <c r="H2" s="262"/>
    </row>
    <row r="3" ht="16" customHeight="1" spans="7:8">
      <c r="G3" s="263" t="s">
        <v>62</v>
      </c>
      <c r="H3" s="263"/>
    </row>
    <row r="4" ht="19" customHeight="1" spans="1:8">
      <c r="A4" s="264" t="s">
        <v>63</v>
      </c>
      <c r="B4" s="265"/>
      <c r="C4" s="265"/>
      <c r="D4" s="265"/>
      <c r="E4" s="264" t="s">
        <v>64</v>
      </c>
      <c r="F4" s="265"/>
      <c r="G4" s="265"/>
      <c r="H4" s="266"/>
    </row>
    <row r="5" ht="48" customHeight="1" spans="1:8">
      <c r="A5" s="208" t="s">
        <v>65</v>
      </c>
      <c r="B5" s="208" t="s">
        <v>66</v>
      </c>
      <c r="C5" s="208" t="s">
        <v>67</v>
      </c>
      <c r="D5" s="208" t="s">
        <v>68</v>
      </c>
      <c r="E5" s="208" t="s">
        <v>65</v>
      </c>
      <c r="F5" s="208" t="s">
        <v>66</v>
      </c>
      <c r="G5" s="208" t="s">
        <v>67</v>
      </c>
      <c r="H5" s="208" t="s">
        <v>68</v>
      </c>
    </row>
    <row r="6" ht="14.25" spans="1:8">
      <c r="A6" s="208" t="s">
        <v>69</v>
      </c>
      <c r="B6" s="208">
        <v>4</v>
      </c>
      <c r="C6" s="208"/>
      <c r="D6" s="208">
        <v>4</v>
      </c>
      <c r="E6" s="208" t="s">
        <v>69</v>
      </c>
      <c r="F6" s="208">
        <v>8</v>
      </c>
      <c r="G6" s="208"/>
      <c r="H6" s="208"/>
    </row>
    <row r="7" s="257" customFormat="1" ht="20" customHeight="1" spans="1:8">
      <c r="A7" s="267" t="s">
        <v>70</v>
      </c>
      <c r="B7" s="268">
        <f>B8+B23</f>
        <v>82030</v>
      </c>
      <c r="C7" s="268"/>
      <c r="D7" s="268">
        <f>D8+D23</f>
        <v>82030</v>
      </c>
      <c r="E7" s="267" t="s">
        <v>71</v>
      </c>
      <c r="F7" s="268">
        <f>SUM(F8:F30)</f>
        <v>408465.7634</v>
      </c>
      <c r="G7" s="268">
        <f>SUM(G8:G30)</f>
        <v>16200</v>
      </c>
      <c r="H7" s="268">
        <f>F7+G7</f>
        <v>424665.7634</v>
      </c>
    </row>
    <row r="8" ht="20" customHeight="1" spans="1:8">
      <c r="A8" s="269" t="s">
        <v>72</v>
      </c>
      <c r="B8" s="216">
        <f>SUM(B9:B22)</f>
        <v>28537</v>
      </c>
      <c r="C8" s="216"/>
      <c r="D8" s="216">
        <f>SUM(D9:D22)</f>
        <v>28537</v>
      </c>
      <c r="E8" s="269" t="s">
        <v>15</v>
      </c>
      <c r="F8" s="216">
        <v>25000.17</v>
      </c>
      <c r="G8" s="216"/>
      <c r="H8" s="216">
        <f>F8+G8</f>
        <v>25000.17</v>
      </c>
    </row>
    <row r="9" ht="20" customHeight="1" spans="1:8">
      <c r="A9" s="269" t="s">
        <v>73</v>
      </c>
      <c r="B9" s="216">
        <v>10078</v>
      </c>
      <c r="C9" s="216"/>
      <c r="D9" s="216">
        <v>10078</v>
      </c>
      <c r="E9" s="269" t="s">
        <v>16</v>
      </c>
      <c r="F9" s="216"/>
      <c r="G9" s="216"/>
      <c r="H9" s="216">
        <f t="shared" ref="H9:H42" si="0">F9+G9</f>
        <v>0</v>
      </c>
    </row>
    <row r="10" ht="20" customHeight="1" spans="1:8">
      <c r="A10" s="269" t="s">
        <v>74</v>
      </c>
      <c r="B10" s="216">
        <v>3744</v>
      </c>
      <c r="C10" s="216"/>
      <c r="D10" s="216">
        <v>3744</v>
      </c>
      <c r="E10" s="269" t="s">
        <v>17</v>
      </c>
      <c r="F10" s="216">
        <v>703.07</v>
      </c>
      <c r="G10" s="216"/>
      <c r="H10" s="216">
        <f t="shared" si="0"/>
        <v>703.07</v>
      </c>
    </row>
    <row r="11" ht="20" customHeight="1" spans="1:8">
      <c r="A11" s="269" t="s">
        <v>75</v>
      </c>
      <c r="B11" s="216">
        <v>1195</v>
      </c>
      <c r="C11" s="216"/>
      <c r="D11" s="216">
        <v>1195</v>
      </c>
      <c r="E11" s="269" t="s">
        <v>18</v>
      </c>
      <c r="F11" s="216">
        <v>14890.32</v>
      </c>
      <c r="G11" s="216"/>
      <c r="H11" s="216">
        <f t="shared" si="0"/>
        <v>14890.32</v>
      </c>
    </row>
    <row r="12" ht="20" customHeight="1" spans="1:8">
      <c r="A12" s="269" t="s">
        <v>76</v>
      </c>
      <c r="B12" s="216">
        <v>306</v>
      </c>
      <c r="C12" s="216"/>
      <c r="D12" s="216">
        <v>306</v>
      </c>
      <c r="E12" s="269" t="s">
        <v>19</v>
      </c>
      <c r="F12" s="216">
        <f>68228.17</f>
        <v>68228.17</v>
      </c>
      <c r="G12" s="216">
        <v>600</v>
      </c>
      <c r="H12" s="216">
        <f t="shared" si="0"/>
        <v>68828.17</v>
      </c>
    </row>
    <row r="13" ht="20" customHeight="1" spans="1:8">
      <c r="A13" s="269" t="s">
        <v>77</v>
      </c>
      <c r="B13" s="216">
        <v>1260</v>
      </c>
      <c r="C13" s="216"/>
      <c r="D13" s="216">
        <v>1260</v>
      </c>
      <c r="E13" s="269" t="s">
        <v>20</v>
      </c>
      <c r="F13" s="216">
        <v>493.86</v>
      </c>
      <c r="G13" s="216"/>
      <c r="H13" s="216">
        <f t="shared" si="0"/>
        <v>493.86</v>
      </c>
    </row>
    <row r="14" ht="20" customHeight="1" spans="1:8">
      <c r="A14" s="269" t="s">
        <v>78</v>
      </c>
      <c r="B14" s="216">
        <v>1847</v>
      </c>
      <c r="C14" s="216"/>
      <c r="D14" s="216">
        <v>1847</v>
      </c>
      <c r="E14" s="269" t="s">
        <v>79</v>
      </c>
      <c r="F14" s="216">
        <v>3910.33</v>
      </c>
      <c r="G14" s="216"/>
      <c r="H14" s="216">
        <f t="shared" si="0"/>
        <v>3910.33</v>
      </c>
    </row>
    <row r="15" ht="20" customHeight="1" spans="1:8">
      <c r="A15" s="269" t="s">
        <v>80</v>
      </c>
      <c r="B15" s="216">
        <v>593</v>
      </c>
      <c r="C15" s="216"/>
      <c r="D15" s="216">
        <v>593</v>
      </c>
      <c r="E15" s="269" t="s">
        <v>22</v>
      </c>
      <c r="F15" s="216">
        <v>81533.98</v>
      </c>
      <c r="G15" s="216"/>
      <c r="H15" s="216">
        <f t="shared" si="0"/>
        <v>81533.98</v>
      </c>
    </row>
    <row r="16" ht="20" customHeight="1" spans="1:8">
      <c r="A16" s="269" t="s">
        <v>81</v>
      </c>
      <c r="B16" s="216">
        <v>2600</v>
      </c>
      <c r="C16" s="216"/>
      <c r="D16" s="216">
        <v>2600</v>
      </c>
      <c r="E16" s="269" t="s">
        <v>82</v>
      </c>
      <c r="F16" s="216">
        <v>33979.5</v>
      </c>
      <c r="G16" s="216">
        <v>600</v>
      </c>
      <c r="H16" s="216">
        <f t="shared" si="0"/>
        <v>34579.5</v>
      </c>
    </row>
    <row r="17" ht="20" customHeight="1" spans="1:8">
      <c r="A17" s="269" t="s">
        <v>83</v>
      </c>
      <c r="B17" s="216">
        <v>1369</v>
      </c>
      <c r="C17" s="216"/>
      <c r="D17" s="216">
        <v>1369</v>
      </c>
      <c r="E17" s="269" t="s">
        <v>24</v>
      </c>
      <c r="F17" s="216">
        <v>15765.49</v>
      </c>
      <c r="G17" s="216">
        <v>3079</v>
      </c>
      <c r="H17" s="216">
        <f t="shared" si="0"/>
        <v>18844.49</v>
      </c>
    </row>
    <row r="18" ht="20" customHeight="1" spans="1:8">
      <c r="A18" s="269" t="s">
        <v>84</v>
      </c>
      <c r="B18" s="216">
        <v>739</v>
      </c>
      <c r="C18" s="216"/>
      <c r="D18" s="216">
        <v>739</v>
      </c>
      <c r="E18" s="269" t="s">
        <v>25</v>
      </c>
      <c r="F18" s="216">
        <v>7642.36</v>
      </c>
      <c r="G18" s="216">
        <v>2773</v>
      </c>
      <c r="H18" s="216">
        <f t="shared" si="0"/>
        <v>10415.36</v>
      </c>
    </row>
    <row r="19" ht="20" customHeight="1" spans="1:8">
      <c r="A19" s="269" t="s">
        <v>85</v>
      </c>
      <c r="B19" s="216">
        <v>766</v>
      </c>
      <c r="C19" s="216"/>
      <c r="D19" s="216">
        <v>766</v>
      </c>
      <c r="E19" s="269" t="s">
        <v>26</v>
      </c>
      <c r="F19" s="216">
        <v>114989.25</v>
      </c>
      <c r="G19" s="216">
        <v>3300</v>
      </c>
      <c r="H19" s="216">
        <f t="shared" si="0"/>
        <v>118289.25</v>
      </c>
    </row>
    <row r="20" ht="20" customHeight="1" spans="1:8">
      <c r="A20" s="269" t="s">
        <v>86</v>
      </c>
      <c r="B20" s="216">
        <v>3942</v>
      </c>
      <c r="C20" s="216"/>
      <c r="D20" s="216">
        <v>3942</v>
      </c>
      <c r="E20" s="269" t="s">
        <v>27</v>
      </c>
      <c r="F20" s="216">
        <v>5362.79</v>
      </c>
      <c r="G20" s="216">
        <v>4848</v>
      </c>
      <c r="H20" s="216">
        <f t="shared" si="0"/>
        <v>10210.79</v>
      </c>
    </row>
    <row r="21" ht="20" customHeight="1" spans="1:8">
      <c r="A21" s="269" t="s">
        <v>87</v>
      </c>
      <c r="B21" s="216">
        <v>97</v>
      </c>
      <c r="C21" s="216"/>
      <c r="D21" s="216">
        <v>97</v>
      </c>
      <c r="E21" s="269" t="s">
        <v>88</v>
      </c>
      <c r="F21" s="216">
        <v>1230.87</v>
      </c>
      <c r="G21" s="216"/>
      <c r="H21" s="216">
        <f t="shared" si="0"/>
        <v>1230.87</v>
      </c>
    </row>
    <row r="22" ht="20" customHeight="1" spans="1:8">
      <c r="A22" s="269" t="s">
        <v>89</v>
      </c>
      <c r="B22" s="216">
        <v>1</v>
      </c>
      <c r="C22" s="216"/>
      <c r="D22" s="216">
        <v>1</v>
      </c>
      <c r="E22" s="269" t="s">
        <v>29</v>
      </c>
      <c r="F22" s="216">
        <v>210.52</v>
      </c>
      <c r="G22" s="216"/>
      <c r="H22" s="216">
        <f t="shared" si="0"/>
        <v>210.52</v>
      </c>
    </row>
    <row r="23" ht="20" customHeight="1" spans="1:8">
      <c r="A23" s="269" t="s">
        <v>90</v>
      </c>
      <c r="B23" s="216">
        <f>SUM(B24:B30)</f>
        <v>53493</v>
      </c>
      <c r="C23" s="216"/>
      <c r="D23" s="216">
        <f>SUM(D24:D30)</f>
        <v>53493</v>
      </c>
      <c r="E23" s="269" t="s">
        <v>30</v>
      </c>
      <c r="F23" s="216"/>
      <c r="G23" s="216"/>
      <c r="H23" s="216"/>
    </row>
    <row r="24" ht="20" customHeight="1" spans="1:8">
      <c r="A24" s="269" t="s">
        <v>91</v>
      </c>
      <c r="B24" s="216">
        <v>3385</v>
      </c>
      <c r="C24" s="216"/>
      <c r="D24" s="216">
        <v>3385</v>
      </c>
      <c r="E24" s="269" t="s">
        <v>92</v>
      </c>
      <c r="F24" s="216">
        <v>1939.93</v>
      </c>
      <c r="G24" s="216"/>
      <c r="H24" s="216">
        <f t="shared" si="0"/>
        <v>1939.93</v>
      </c>
    </row>
    <row r="25" ht="20" customHeight="1" spans="1:8">
      <c r="A25" s="269" t="s">
        <v>93</v>
      </c>
      <c r="B25" s="216">
        <v>8157</v>
      </c>
      <c r="C25" s="216"/>
      <c r="D25" s="216">
        <v>8157</v>
      </c>
      <c r="E25" s="269" t="s">
        <v>32</v>
      </c>
      <c r="F25" s="216">
        <v>8174.55</v>
      </c>
      <c r="G25" s="216">
        <v>1000</v>
      </c>
      <c r="H25" s="216">
        <f t="shared" si="0"/>
        <v>9174.55</v>
      </c>
    </row>
    <row r="26" ht="20" customHeight="1" spans="1:8">
      <c r="A26" s="269" t="s">
        <v>94</v>
      </c>
      <c r="B26" s="216">
        <v>26158</v>
      </c>
      <c r="C26" s="216"/>
      <c r="D26" s="216">
        <v>26158</v>
      </c>
      <c r="E26" s="269" t="s">
        <v>33</v>
      </c>
      <c r="F26" s="216">
        <v>2092.28</v>
      </c>
      <c r="G26" s="216"/>
      <c r="H26" s="216">
        <f t="shared" si="0"/>
        <v>2092.28</v>
      </c>
    </row>
    <row r="27" ht="20" customHeight="1" spans="1:8">
      <c r="A27" s="269" t="s">
        <v>95</v>
      </c>
      <c r="B27" s="216"/>
      <c r="C27" s="216"/>
      <c r="D27" s="216"/>
      <c r="E27" s="269" t="s">
        <v>34</v>
      </c>
      <c r="F27" s="216">
        <v>1350.33</v>
      </c>
      <c r="G27" s="216"/>
      <c r="H27" s="216">
        <f t="shared" si="0"/>
        <v>1350.33</v>
      </c>
    </row>
    <row r="28" ht="20" customHeight="1" spans="1:8">
      <c r="A28" s="269" t="s">
        <v>96</v>
      </c>
      <c r="B28" s="216">
        <v>12819</v>
      </c>
      <c r="C28" s="216"/>
      <c r="D28" s="216">
        <v>12819</v>
      </c>
      <c r="E28" s="269" t="s">
        <v>97</v>
      </c>
      <c r="F28" s="216">
        <f>11031-31</f>
        <v>11000</v>
      </c>
      <c r="G28" s="216"/>
      <c r="H28" s="216">
        <f t="shared" si="0"/>
        <v>11000</v>
      </c>
    </row>
    <row r="29" ht="20" customHeight="1" spans="1:8">
      <c r="A29" s="269" t="s">
        <v>98</v>
      </c>
      <c r="B29" s="216">
        <v>1630</v>
      </c>
      <c r="C29" s="216"/>
      <c r="D29" s="216">
        <v>1630</v>
      </c>
      <c r="E29" s="269" t="s">
        <v>99</v>
      </c>
      <c r="F29" s="216">
        <v>9917.9934</v>
      </c>
      <c r="G29" s="216"/>
      <c r="H29" s="216">
        <f t="shared" si="0"/>
        <v>9917.9934</v>
      </c>
    </row>
    <row r="30" ht="20" customHeight="1" spans="1:8">
      <c r="A30" s="269" t="s">
        <v>100</v>
      </c>
      <c r="B30" s="216">
        <v>1344</v>
      </c>
      <c r="C30" s="216"/>
      <c r="D30" s="216">
        <v>1344</v>
      </c>
      <c r="E30" s="269" t="s">
        <v>101</v>
      </c>
      <c r="F30" s="216">
        <v>50</v>
      </c>
      <c r="G30" s="216"/>
      <c r="H30" s="216">
        <f t="shared" si="0"/>
        <v>50</v>
      </c>
    </row>
    <row r="31" ht="20" customHeight="1" spans="1:8">
      <c r="A31" s="270" t="s">
        <v>102</v>
      </c>
      <c r="B31" s="216"/>
      <c r="C31" s="216"/>
      <c r="D31" s="216"/>
      <c r="E31" s="267" t="s">
        <v>103</v>
      </c>
      <c r="F31" s="213">
        <v>4150</v>
      </c>
      <c r="G31" s="213"/>
      <c r="H31" s="216">
        <f t="shared" si="0"/>
        <v>4150</v>
      </c>
    </row>
    <row r="32" s="257" customFormat="1" ht="20" customHeight="1" spans="1:8">
      <c r="A32" s="271" t="s">
        <v>104</v>
      </c>
      <c r="B32" s="213">
        <f>SUM(B33:B36)</f>
        <v>21339</v>
      </c>
      <c r="C32" s="213"/>
      <c r="D32" s="213">
        <f>SUM(D33:D36)</f>
        <v>37539</v>
      </c>
      <c r="E32" s="271" t="s">
        <v>105</v>
      </c>
      <c r="F32" s="213">
        <v>21711</v>
      </c>
      <c r="G32" s="213"/>
      <c r="H32" s="216">
        <f t="shared" si="0"/>
        <v>21711</v>
      </c>
    </row>
    <row r="33" ht="20" customHeight="1" spans="1:8">
      <c r="A33" s="272" t="s">
        <v>106</v>
      </c>
      <c r="B33" s="216">
        <v>1800</v>
      </c>
      <c r="C33" s="216">
        <v>16200</v>
      </c>
      <c r="D33" s="216">
        <v>18000</v>
      </c>
      <c r="E33" s="273" t="s">
        <v>107</v>
      </c>
      <c r="F33" s="216">
        <v>21711</v>
      </c>
      <c r="G33" s="216"/>
      <c r="H33" s="216">
        <f t="shared" si="0"/>
        <v>21711</v>
      </c>
    </row>
    <row r="34" ht="20" customHeight="1" spans="1:8">
      <c r="A34" s="272" t="s">
        <v>108</v>
      </c>
      <c r="B34" s="216"/>
      <c r="C34" s="216"/>
      <c r="D34" s="216"/>
      <c r="E34" s="273" t="s">
        <v>109</v>
      </c>
      <c r="F34" s="216"/>
      <c r="G34" s="216"/>
      <c r="H34" s="216"/>
    </row>
    <row r="35" ht="20" customHeight="1" spans="1:8">
      <c r="A35" s="272" t="s">
        <v>110</v>
      </c>
      <c r="B35" s="216"/>
      <c r="C35" s="216"/>
      <c r="D35" s="216"/>
      <c r="E35" s="273" t="s">
        <v>111</v>
      </c>
      <c r="F35" s="216"/>
      <c r="G35" s="216"/>
      <c r="H35" s="216"/>
    </row>
    <row r="36" ht="20" customHeight="1" spans="1:8">
      <c r="A36" s="272" t="s">
        <v>112</v>
      </c>
      <c r="B36" s="216">
        <v>19539</v>
      </c>
      <c r="C36" s="216"/>
      <c r="D36" s="216">
        <v>19539</v>
      </c>
      <c r="E36" s="273"/>
      <c r="F36" s="216"/>
      <c r="G36" s="216"/>
      <c r="H36" s="216"/>
    </row>
    <row r="37" s="257" customFormat="1" ht="20" customHeight="1" spans="1:8">
      <c r="A37" s="271" t="s">
        <v>113</v>
      </c>
      <c r="B37" s="213">
        <f>B38+B63+B64+B65</f>
        <v>343896.59</v>
      </c>
      <c r="C37" s="213"/>
      <c r="D37" s="213">
        <f>D38+D63+D64+D65</f>
        <v>343896.59</v>
      </c>
      <c r="E37" s="271" t="s">
        <v>114</v>
      </c>
      <c r="F37" s="213">
        <f>SUM(F38:F42)</f>
        <v>12939</v>
      </c>
      <c r="G37" s="213"/>
      <c r="H37" s="216">
        <f t="shared" si="0"/>
        <v>12939</v>
      </c>
    </row>
    <row r="38" ht="20" customHeight="1" spans="1:8">
      <c r="A38" s="273" t="s">
        <v>115</v>
      </c>
      <c r="B38" s="216">
        <f>B39+B45+B62</f>
        <v>235745.59</v>
      </c>
      <c r="C38" s="216"/>
      <c r="D38" s="216">
        <f>D39+D45+D62</f>
        <v>235745.59</v>
      </c>
      <c r="E38" s="273" t="s">
        <v>116</v>
      </c>
      <c r="F38" s="216">
        <v>12939</v>
      </c>
      <c r="G38" s="216"/>
      <c r="H38" s="216">
        <f t="shared" si="0"/>
        <v>12939</v>
      </c>
    </row>
    <row r="39" ht="20" customHeight="1" spans="1:8">
      <c r="A39" s="273" t="s">
        <v>117</v>
      </c>
      <c r="B39" s="216">
        <f>SUM(B40:B44)</f>
        <v>5674</v>
      </c>
      <c r="C39" s="216"/>
      <c r="D39" s="216">
        <f>SUM(D40:D44)</f>
        <v>5674</v>
      </c>
      <c r="E39" s="273" t="s">
        <v>118</v>
      </c>
      <c r="F39" s="216"/>
      <c r="G39" s="216"/>
      <c r="H39" s="216"/>
    </row>
    <row r="40" ht="20" customHeight="1" spans="1:8">
      <c r="A40" s="273" t="s">
        <v>119</v>
      </c>
      <c r="B40" s="216">
        <v>546</v>
      </c>
      <c r="C40" s="216"/>
      <c r="D40" s="216">
        <v>546</v>
      </c>
      <c r="E40" s="273" t="s">
        <v>120</v>
      </c>
      <c r="F40" s="216">
        <v>0</v>
      </c>
      <c r="G40" s="216"/>
      <c r="H40" s="216">
        <f t="shared" si="0"/>
        <v>0</v>
      </c>
    </row>
    <row r="41" ht="20" customHeight="1" spans="1:8">
      <c r="A41" s="273" t="s">
        <v>121</v>
      </c>
      <c r="B41" s="216"/>
      <c r="C41" s="216"/>
      <c r="D41" s="216"/>
      <c r="E41" s="273" t="s">
        <v>122</v>
      </c>
      <c r="F41" s="216">
        <v>0</v>
      </c>
      <c r="G41" s="216"/>
      <c r="H41" s="216">
        <f t="shared" si="0"/>
        <v>0</v>
      </c>
    </row>
    <row r="42" ht="20" customHeight="1" spans="1:8">
      <c r="A42" s="273" t="s">
        <v>123</v>
      </c>
      <c r="B42" s="216">
        <v>1615</v>
      </c>
      <c r="C42" s="216"/>
      <c r="D42" s="216">
        <v>1615</v>
      </c>
      <c r="E42" s="273" t="s">
        <v>124</v>
      </c>
      <c r="F42" s="216">
        <v>0</v>
      </c>
      <c r="G42" s="216"/>
      <c r="H42" s="216">
        <f t="shared" si="0"/>
        <v>0</v>
      </c>
    </row>
    <row r="43" ht="20" customHeight="1" spans="1:8">
      <c r="A43" s="273" t="s">
        <v>125</v>
      </c>
      <c r="B43" s="216">
        <v>5</v>
      </c>
      <c r="C43" s="216"/>
      <c r="D43" s="216">
        <v>5</v>
      </c>
      <c r="E43" s="273"/>
      <c r="F43" s="216"/>
      <c r="G43" s="216"/>
      <c r="H43" s="216"/>
    </row>
    <row r="44" ht="20" customHeight="1" spans="1:8">
      <c r="A44" s="273" t="s">
        <v>126</v>
      </c>
      <c r="B44" s="216">
        <v>3508</v>
      </c>
      <c r="C44" s="216"/>
      <c r="D44" s="216">
        <v>3508</v>
      </c>
      <c r="E44" s="273"/>
      <c r="F44" s="216"/>
      <c r="G44" s="216"/>
      <c r="H44" s="216"/>
    </row>
    <row r="45" ht="20" customHeight="1" spans="1:8">
      <c r="A45" s="273" t="s">
        <v>127</v>
      </c>
      <c r="B45" s="216">
        <f>SUM(B46:B61)</f>
        <v>224788.59</v>
      </c>
      <c r="C45" s="216"/>
      <c r="D45" s="216">
        <f>SUM(D46:D61)</f>
        <v>224788.59</v>
      </c>
      <c r="E45" s="273"/>
      <c r="F45" s="216"/>
      <c r="G45" s="216"/>
      <c r="H45" s="216"/>
    </row>
    <row r="46" ht="20" customHeight="1" spans="1:8">
      <c r="A46" s="273" t="s">
        <v>128</v>
      </c>
      <c r="B46" s="216">
        <v>79088</v>
      </c>
      <c r="C46" s="216"/>
      <c r="D46" s="216">
        <v>79088</v>
      </c>
      <c r="E46" s="274"/>
      <c r="F46" s="216"/>
      <c r="G46" s="216"/>
      <c r="H46" s="216"/>
    </row>
    <row r="47" ht="20" customHeight="1" spans="1:8">
      <c r="A47" s="273" t="s">
        <v>129</v>
      </c>
      <c r="B47" s="216">
        <v>7945</v>
      </c>
      <c r="C47" s="216"/>
      <c r="D47" s="216">
        <v>7945</v>
      </c>
      <c r="E47" s="275"/>
      <c r="F47" s="216"/>
      <c r="G47" s="216"/>
      <c r="H47" s="216"/>
    </row>
    <row r="48" ht="20" customHeight="1" spans="1:8">
      <c r="A48" s="273" t="s">
        <v>130</v>
      </c>
      <c r="B48" s="216">
        <v>12653</v>
      </c>
      <c r="C48" s="216"/>
      <c r="D48" s="216">
        <v>12653</v>
      </c>
      <c r="E48" s="275"/>
      <c r="F48" s="216"/>
      <c r="G48" s="216"/>
      <c r="H48" s="216"/>
    </row>
    <row r="49" ht="20" customHeight="1" spans="1:8">
      <c r="A49" s="273" t="s">
        <v>131</v>
      </c>
      <c r="B49" s="216"/>
      <c r="C49" s="216"/>
      <c r="D49" s="216"/>
      <c r="E49" s="275"/>
      <c r="F49" s="216"/>
      <c r="G49" s="216"/>
      <c r="H49" s="216"/>
    </row>
    <row r="50" ht="20" customHeight="1" spans="1:8">
      <c r="A50" s="273" t="s">
        <v>132</v>
      </c>
      <c r="B50" s="216">
        <v>840</v>
      </c>
      <c r="C50" s="216"/>
      <c r="D50" s="216">
        <v>840</v>
      </c>
      <c r="E50" s="275"/>
      <c r="F50" s="216"/>
      <c r="G50" s="216"/>
      <c r="H50" s="216"/>
    </row>
    <row r="51" ht="20" customHeight="1" spans="1:8">
      <c r="A51" s="273" t="s">
        <v>133</v>
      </c>
      <c r="B51" s="216">
        <v>14242</v>
      </c>
      <c r="C51" s="216"/>
      <c r="D51" s="216">
        <v>14242</v>
      </c>
      <c r="E51" s="275"/>
      <c r="F51" s="216"/>
      <c r="G51" s="216"/>
      <c r="H51" s="216"/>
    </row>
    <row r="52" ht="20" customHeight="1" spans="1:8">
      <c r="A52" s="273" t="s">
        <v>134</v>
      </c>
      <c r="B52" s="216">
        <v>37790.59</v>
      </c>
      <c r="C52" s="216"/>
      <c r="D52" s="216">
        <v>37790.59</v>
      </c>
      <c r="E52" s="275"/>
      <c r="F52" s="216"/>
      <c r="G52" s="216"/>
      <c r="H52" s="216"/>
    </row>
    <row r="53" ht="20" customHeight="1" spans="1:8">
      <c r="A53" s="273" t="s">
        <v>135</v>
      </c>
      <c r="B53" s="216">
        <v>1020</v>
      </c>
      <c r="C53" s="216"/>
      <c r="D53" s="216">
        <v>1020</v>
      </c>
      <c r="E53" s="275"/>
      <c r="F53" s="216"/>
      <c r="G53" s="216"/>
      <c r="H53" s="216"/>
    </row>
    <row r="54" ht="20" customHeight="1" spans="1:8">
      <c r="A54" s="273" t="s">
        <v>136</v>
      </c>
      <c r="B54" s="216"/>
      <c r="C54" s="216"/>
      <c r="D54" s="216"/>
      <c r="E54" s="275"/>
      <c r="F54" s="216"/>
      <c r="G54" s="216"/>
      <c r="H54" s="216"/>
    </row>
    <row r="55" ht="20" customHeight="1" spans="1:8">
      <c r="A55" s="273" t="s">
        <v>137</v>
      </c>
      <c r="B55" s="216"/>
      <c r="C55" s="216"/>
      <c r="D55" s="216"/>
      <c r="E55" s="275"/>
      <c r="F55" s="216"/>
      <c r="G55" s="216"/>
      <c r="H55" s="216"/>
    </row>
    <row r="56" ht="20" customHeight="1" spans="1:8">
      <c r="A56" s="273" t="s">
        <v>138</v>
      </c>
      <c r="B56" s="216">
        <v>14541</v>
      </c>
      <c r="C56" s="216"/>
      <c r="D56" s="216">
        <v>14541</v>
      </c>
      <c r="E56" s="275"/>
      <c r="F56" s="216"/>
      <c r="G56" s="216"/>
      <c r="H56" s="216"/>
    </row>
    <row r="57" ht="20" customHeight="1" spans="1:8">
      <c r="A57" s="273" t="s">
        <v>139</v>
      </c>
      <c r="B57" s="216">
        <v>56669</v>
      </c>
      <c r="C57" s="216"/>
      <c r="D57" s="216">
        <v>56669</v>
      </c>
      <c r="E57" s="275"/>
      <c r="F57" s="216"/>
      <c r="G57" s="216"/>
      <c r="H57" s="216"/>
    </row>
    <row r="58" ht="20" customHeight="1" spans="1:8">
      <c r="A58" s="273" t="s">
        <v>140</v>
      </c>
      <c r="B58" s="216">
        <v>0</v>
      </c>
      <c r="C58" s="216"/>
      <c r="D58" s="216">
        <v>0</v>
      </c>
      <c r="E58" s="276"/>
      <c r="F58" s="216"/>
      <c r="G58" s="216"/>
      <c r="H58" s="216"/>
    </row>
    <row r="59" ht="20" customHeight="1" spans="1:8">
      <c r="A59" s="273" t="s">
        <v>141</v>
      </c>
      <c r="B59" s="216">
        <v>0</v>
      </c>
      <c r="C59" s="216"/>
      <c r="D59" s="216">
        <v>0</v>
      </c>
      <c r="E59" s="276"/>
      <c r="F59" s="216"/>
      <c r="G59" s="216"/>
      <c r="H59" s="216"/>
    </row>
    <row r="60" ht="20" customHeight="1" spans="1:8">
      <c r="A60" s="273" t="s">
        <v>142</v>
      </c>
      <c r="B60" s="216"/>
      <c r="C60" s="216"/>
      <c r="D60" s="216"/>
      <c r="E60" s="276"/>
      <c r="F60" s="216"/>
      <c r="G60" s="216"/>
      <c r="H60" s="216"/>
    </row>
    <row r="61" ht="20" customHeight="1" spans="1:8">
      <c r="A61" s="273" t="s">
        <v>143</v>
      </c>
      <c r="B61" s="216"/>
      <c r="C61" s="216"/>
      <c r="D61" s="216"/>
      <c r="E61" s="276" t="s">
        <v>144</v>
      </c>
      <c r="F61" s="216"/>
      <c r="G61" s="216"/>
      <c r="H61" s="216"/>
    </row>
    <row r="62" ht="20" customHeight="1" spans="1:8">
      <c r="A62" s="273" t="s">
        <v>145</v>
      </c>
      <c r="B62" s="216">
        <v>5283</v>
      </c>
      <c r="C62" s="216"/>
      <c r="D62" s="216">
        <v>5283</v>
      </c>
      <c r="E62" s="276" t="s">
        <v>144</v>
      </c>
      <c r="F62" s="216"/>
      <c r="G62" s="216"/>
      <c r="H62" s="216"/>
    </row>
    <row r="63" ht="20" customHeight="1" spans="1:8">
      <c r="A63" s="273" t="s">
        <v>146</v>
      </c>
      <c r="B63" s="216">
        <v>80380</v>
      </c>
      <c r="C63" s="216"/>
      <c r="D63" s="216">
        <v>80380</v>
      </c>
      <c r="E63" s="276" t="s">
        <v>144</v>
      </c>
      <c r="F63" s="216"/>
      <c r="G63" s="216"/>
      <c r="H63" s="216"/>
    </row>
    <row r="64" ht="20" customHeight="1" spans="1:8">
      <c r="A64" s="273" t="s">
        <v>147</v>
      </c>
      <c r="B64" s="216">
        <v>6000</v>
      </c>
      <c r="C64" s="216"/>
      <c r="D64" s="216">
        <v>6000</v>
      </c>
      <c r="E64" s="275" t="s">
        <v>144</v>
      </c>
      <c r="F64" s="216"/>
      <c r="G64" s="216"/>
      <c r="H64" s="216"/>
    </row>
    <row r="65" ht="20" customHeight="1" spans="1:8">
      <c r="A65" s="273" t="s">
        <v>148</v>
      </c>
      <c r="B65" s="216">
        <v>21771</v>
      </c>
      <c r="C65" s="216"/>
      <c r="D65" s="216">
        <v>21771</v>
      </c>
      <c r="E65" s="275" t="s">
        <v>144</v>
      </c>
      <c r="F65" s="216"/>
      <c r="G65" s="216"/>
      <c r="H65" s="216"/>
    </row>
    <row r="66" s="257" customFormat="1" ht="20" customHeight="1" spans="1:8">
      <c r="A66" s="278" t="s">
        <v>149</v>
      </c>
      <c r="B66" s="268">
        <f>B7+B32+B37</f>
        <v>447265.59</v>
      </c>
      <c r="C66" s="268">
        <v>16200</v>
      </c>
      <c r="D66" s="268">
        <f>D7+D32+D37</f>
        <v>463465.59</v>
      </c>
      <c r="E66" s="279" t="s">
        <v>53</v>
      </c>
      <c r="F66" s="268">
        <f>F7+F31+F32+F37</f>
        <v>447265.7634</v>
      </c>
      <c r="G66" s="268">
        <v>16200</v>
      </c>
      <c r="H66" s="228">
        <f>F66+G66</f>
        <v>463465.7634</v>
      </c>
    </row>
    <row r="67" hidden="1" spans="6:6">
      <c r="F67" s="196">
        <f>F66-B66</f>
        <v>0.173400000028778</v>
      </c>
    </row>
    <row r="68" hidden="1" spans="2:2">
      <c r="B68" s="196" t="e">
        <f>B63-#REF!</f>
        <v>#REF!</v>
      </c>
    </row>
    <row r="70" hidden="1" spans="6:6">
      <c r="F70" s="196">
        <f>F66-B66</f>
        <v>0.173400000028778</v>
      </c>
    </row>
  </sheetData>
  <mergeCells count="4">
    <mergeCell ref="A2:H2"/>
    <mergeCell ref="G3:H3"/>
    <mergeCell ref="A4:D4"/>
    <mergeCell ref="E4:H4"/>
  </mergeCells>
  <printOptions horizontalCentered="1"/>
  <pageMargins left="0.196527777777778" right="0.196527777777778" top="0.196527777777778" bottom="0.786805555555556" header="0.5" footer="0.5"/>
  <pageSetup paperSize="8" fitToHeight="0" orientation="landscape" useFirstPageNumber="1" horizontalDpi="600"/>
  <headerFooter>
    <oddFooter>&amp;C第 &amp;P 页，共 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"/>
  <sheetViews>
    <sheetView view="pageBreakPreview" zoomScaleNormal="100" workbookViewId="0">
      <pane ySplit="1" topLeftCell="A49" activePane="bottomLeft" state="frozen"/>
      <selection/>
      <selection pane="bottomLeft" activeCell="A1" sqref="$A1:$XFD1048576"/>
    </sheetView>
  </sheetViews>
  <sheetFormatPr defaultColWidth="12" defaultRowHeight="13.5"/>
  <cols>
    <col min="1" max="1" width="57.1666666666667" style="194" customWidth="1"/>
    <col min="2" max="2" width="15.3333333333333" style="196" customWidth="1"/>
    <col min="3" max="3" width="15.3333333333333" style="196" hidden="1" customWidth="1"/>
    <col min="4" max="6" width="15.3333333333333" style="196" customWidth="1"/>
    <col min="7" max="7" width="77.8333333333333" style="197" customWidth="1"/>
    <col min="8" max="8" width="15.3333333333333" style="196" customWidth="1"/>
    <col min="9" max="9" width="15.3333333333333" style="196" hidden="1" customWidth="1"/>
    <col min="10" max="11" width="15.3333333333333" style="196" customWidth="1"/>
    <col min="12" max="12" width="22.5" style="194" customWidth="1"/>
    <col min="13" max="16384" width="12" style="194"/>
  </cols>
  <sheetData>
    <row r="1" s="193" customFormat="1" ht="14.25" spans="1:14">
      <c r="A1" s="198" t="s">
        <v>150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48"/>
      <c r="N1" s="248"/>
    </row>
    <row r="2" s="194" customFormat="1" ht="29.25" spans="1:12">
      <c r="A2" s="200" t="s">
        <v>151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="194" customFormat="1" ht="14.25" spans="1:12">
      <c r="A3" s="201"/>
      <c r="B3" s="202"/>
      <c r="C3" s="202"/>
      <c r="D3" s="202"/>
      <c r="E3" s="202"/>
      <c r="F3" s="202"/>
      <c r="G3" s="203"/>
      <c r="H3" s="204"/>
      <c r="I3" s="249" t="s">
        <v>62</v>
      </c>
      <c r="J3" s="249"/>
      <c r="K3" s="249"/>
      <c r="L3" s="249"/>
    </row>
    <row r="4" s="194" customFormat="1" ht="14.25" spans="1:12">
      <c r="A4" s="205" t="s">
        <v>152</v>
      </c>
      <c r="B4" s="206"/>
      <c r="C4" s="206"/>
      <c r="D4" s="206"/>
      <c r="E4" s="206"/>
      <c r="F4" s="206"/>
      <c r="G4" s="205" t="s">
        <v>153</v>
      </c>
      <c r="H4" s="206"/>
      <c r="I4" s="206"/>
      <c r="J4" s="206"/>
      <c r="K4" s="206"/>
      <c r="L4" s="250"/>
    </row>
    <row r="5" s="194" customFormat="1" ht="48" customHeight="1" spans="1:12">
      <c r="A5" s="207" t="s">
        <v>65</v>
      </c>
      <c r="B5" s="208" t="s">
        <v>66</v>
      </c>
      <c r="C5" s="208" t="s">
        <v>67</v>
      </c>
      <c r="D5" s="208" t="s">
        <v>154</v>
      </c>
      <c r="E5" s="208" t="s">
        <v>155</v>
      </c>
      <c r="F5" s="208" t="s">
        <v>156</v>
      </c>
      <c r="G5" s="207" t="s">
        <v>65</v>
      </c>
      <c r="H5" s="208" t="s">
        <v>66</v>
      </c>
      <c r="I5" s="208" t="s">
        <v>67</v>
      </c>
      <c r="J5" s="208" t="s">
        <v>154</v>
      </c>
      <c r="K5" s="208" t="s">
        <v>155</v>
      </c>
      <c r="L5" s="208" t="s">
        <v>156</v>
      </c>
    </row>
    <row r="6" s="194" customFormat="1" ht="14.25" spans="1:12">
      <c r="A6" s="209" t="s">
        <v>69</v>
      </c>
      <c r="B6" s="210">
        <v>4</v>
      </c>
      <c r="C6" s="210"/>
      <c r="D6" s="210"/>
      <c r="E6" s="210"/>
      <c r="F6" s="210"/>
      <c r="G6" s="211"/>
      <c r="H6" s="211">
        <v>8</v>
      </c>
      <c r="I6" s="211"/>
      <c r="J6" s="211"/>
      <c r="K6" s="211"/>
      <c r="L6" s="251"/>
    </row>
    <row r="7" s="195" customFormat="1" ht="20.1" customHeight="1" spans="1:12">
      <c r="A7" s="212" t="s">
        <v>157</v>
      </c>
      <c r="B7" s="213">
        <f t="shared" ref="B7:F7" si="0">SUM(B8:B22)</f>
        <v>43442</v>
      </c>
      <c r="C7" s="213"/>
      <c r="D7" s="213">
        <f t="shared" si="0"/>
        <v>43442</v>
      </c>
      <c r="E7" s="213"/>
      <c r="F7" s="213">
        <f t="shared" si="0"/>
        <v>43442</v>
      </c>
      <c r="G7" s="212" t="s">
        <v>158</v>
      </c>
      <c r="H7" s="214">
        <f t="shared" ref="H7:L7" si="1">H8+H11+H20+H25+H30+H34+H41+H48</f>
        <v>79225.2455</v>
      </c>
      <c r="I7" s="214">
        <v>6200</v>
      </c>
      <c r="J7" s="214">
        <f t="shared" si="1"/>
        <v>85425.2455</v>
      </c>
      <c r="K7" s="214"/>
      <c r="L7" s="214">
        <f t="shared" si="1"/>
        <v>88425.2455</v>
      </c>
    </row>
    <row r="8" s="194" customFormat="1" ht="20.1" customHeight="1" spans="1:12">
      <c r="A8" s="215" t="s">
        <v>159</v>
      </c>
      <c r="B8" s="216"/>
      <c r="C8" s="216"/>
      <c r="D8" s="216"/>
      <c r="E8" s="216"/>
      <c r="F8" s="216"/>
      <c r="G8" s="217" t="s">
        <v>160</v>
      </c>
      <c r="H8" s="216"/>
      <c r="I8" s="216"/>
      <c r="J8" s="216"/>
      <c r="K8" s="216"/>
      <c r="L8" s="216"/>
    </row>
    <row r="9" s="194" customFormat="1" ht="20.1" customHeight="1" spans="1:12">
      <c r="A9" s="218" t="s">
        <v>161</v>
      </c>
      <c r="B9" s="216"/>
      <c r="C9" s="216"/>
      <c r="D9" s="216"/>
      <c r="E9" s="216"/>
      <c r="F9" s="216"/>
      <c r="G9" s="219" t="s">
        <v>162</v>
      </c>
      <c r="H9" s="220"/>
      <c r="I9" s="220"/>
      <c r="J9" s="220"/>
      <c r="K9" s="220"/>
      <c r="L9" s="220"/>
    </row>
    <row r="10" s="194" customFormat="1" ht="20.1" customHeight="1" spans="1:12">
      <c r="A10" s="218" t="s">
        <v>163</v>
      </c>
      <c r="B10" s="216"/>
      <c r="C10" s="216"/>
      <c r="D10" s="216"/>
      <c r="E10" s="216"/>
      <c r="F10" s="216"/>
      <c r="G10" s="219" t="s">
        <v>164</v>
      </c>
      <c r="H10" s="220"/>
      <c r="I10" s="220"/>
      <c r="J10" s="220"/>
      <c r="K10" s="220"/>
      <c r="L10" s="220"/>
    </row>
    <row r="11" s="194" customFormat="1" ht="20.1" customHeight="1" spans="1:12">
      <c r="A11" s="215" t="s">
        <v>165</v>
      </c>
      <c r="B11" s="216">
        <v>1299</v>
      </c>
      <c r="C11" s="216"/>
      <c r="D11" s="216">
        <v>1299</v>
      </c>
      <c r="E11" s="216"/>
      <c r="F11" s="216">
        <v>1299</v>
      </c>
      <c r="G11" s="217" t="s">
        <v>166</v>
      </c>
      <c r="H11" s="216">
        <f t="shared" ref="H11:L11" si="2">SUM(H12:H19)</f>
        <v>46716</v>
      </c>
      <c r="I11" s="216"/>
      <c r="J11" s="216">
        <f t="shared" si="2"/>
        <v>46716</v>
      </c>
      <c r="K11" s="216"/>
      <c r="L11" s="216">
        <f t="shared" si="2"/>
        <v>46716</v>
      </c>
    </row>
    <row r="12" s="194" customFormat="1" ht="20.1" customHeight="1" spans="1:12">
      <c r="A12" s="215" t="s">
        <v>167</v>
      </c>
      <c r="B12" s="216">
        <v>277</v>
      </c>
      <c r="C12" s="216"/>
      <c r="D12" s="216">
        <v>277</v>
      </c>
      <c r="E12" s="216"/>
      <c r="F12" s="216">
        <v>277</v>
      </c>
      <c r="G12" s="219" t="s">
        <v>168</v>
      </c>
      <c r="H12" s="220">
        <v>40286</v>
      </c>
      <c r="I12" s="220"/>
      <c r="J12" s="220">
        <v>40286</v>
      </c>
      <c r="K12" s="220"/>
      <c r="L12" s="220">
        <v>40286</v>
      </c>
    </row>
    <row r="13" s="194" customFormat="1" ht="20.1" customHeight="1" spans="1:12">
      <c r="A13" s="215" t="s">
        <v>169</v>
      </c>
      <c r="B13" s="216">
        <v>36925</v>
      </c>
      <c r="C13" s="216"/>
      <c r="D13" s="216">
        <v>36925</v>
      </c>
      <c r="E13" s="216"/>
      <c r="F13" s="216">
        <v>36925</v>
      </c>
      <c r="G13" s="219" t="s">
        <v>170</v>
      </c>
      <c r="H13" s="220">
        <v>1299</v>
      </c>
      <c r="I13" s="220"/>
      <c r="J13" s="220">
        <v>1299</v>
      </c>
      <c r="K13" s="220"/>
      <c r="L13" s="220">
        <v>1299</v>
      </c>
    </row>
    <row r="14" s="194" customFormat="1" ht="20.1" customHeight="1" spans="1:12">
      <c r="A14" s="215" t="s">
        <v>171</v>
      </c>
      <c r="B14" s="216"/>
      <c r="C14" s="216"/>
      <c r="D14" s="216"/>
      <c r="E14" s="216"/>
      <c r="F14" s="216"/>
      <c r="G14" s="219" t="s">
        <v>172</v>
      </c>
      <c r="H14" s="220">
        <v>277</v>
      </c>
      <c r="I14" s="220"/>
      <c r="J14" s="220">
        <v>277</v>
      </c>
      <c r="K14" s="220"/>
      <c r="L14" s="220">
        <v>277</v>
      </c>
    </row>
    <row r="15" s="194" customFormat="1" ht="20.1" customHeight="1" spans="1:12">
      <c r="A15" s="215" t="s">
        <v>173</v>
      </c>
      <c r="B15" s="216">
        <v>83</v>
      </c>
      <c r="C15" s="216"/>
      <c r="D15" s="216">
        <v>83</v>
      </c>
      <c r="E15" s="216"/>
      <c r="F15" s="216">
        <v>83</v>
      </c>
      <c r="G15" s="219" t="s">
        <v>174</v>
      </c>
      <c r="H15" s="220">
        <v>4000</v>
      </c>
      <c r="I15" s="220"/>
      <c r="J15" s="220">
        <v>4000</v>
      </c>
      <c r="K15" s="220"/>
      <c r="L15" s="220">
        <v>4000</v>
      </c>
    </row>
    <row r="16" s="194" customFormat="1" ht="20.1" customHeight="1" spans="1:12">
      <c r="A16" s="218" t="s">
        <v>175</v>
      </c>
      <c r="B16" s="216">
        <v>4000</v>
      </c>
      <c r="C16" s="216"/>
      <c r="D16" s="216">
        <v>4000</v>
      </c>
      <c r="E16" s="216"/>
      <c r="F16" s="216">
        <v>4000</v>
      </c>
      <c r="G16" s="219" t="s">
        <v>176</v>
      </c>
      <c r="H16" s="220">
        <v>854</v>
      </c>
      <c r="I16" s="220"/>
      <c r="J16" s="220">
        <v>854</v>
      </c>
      <c r="K16" s="220"/>
      <c r="L16" s="220">
        <v>854</v>
      </c>
    </row>
    <row r="17" s="194" customFormat="1" ht="20.1" customHeight="1" spans="1:12">
      <c r="A17" s="215" t="s">
        <v>177</v>
      </c>
      <c r="B17" s="216"/>
      <c r="C17" s="216"/>
      <c r="D17" s="216"/>
      <c r="E17" s="216"/>
      <c r="F17" s="216"/>
      <c r="G17" s="219" t="s">
        <v>178</v>
      </c>
      <c r="H17" s="220"/>
      <c r="I17" s="220"/>
      <c r="J17" s="220"/>
      <c r="K17" s="220"/>
      <c r="L17" s="220"/>
    </row>
    <row r="18" s="194" customFormat="1" ht="20.1" customHeight="1" spans="1:12">
      <c r="A18" s="215" t="s">
        <v>179</v>
      </c>
      <c r="B18" s="216"/>
      <c r="C18" s="216"/>
      <c r="D18" s="216"/>
      <c r="E18" s="216"/>
      <c r="F18" s="216"/>
      <c r="G18" s="219" t="s">
        <v>180</v>
      </c>
      <c r="H18" s="220"/>
      <c r="I18" s="220"/>
      <c r="J18" s="220"/>
      <c r="K18" s="220"/>
      <c r="L18" s="220"/>
    </row>
    <row r="19" s="194" customFormat="1" ht="20.1" customHeight="1" spans="1:12">
      <c r="A19" s="218" t="s">
        <v>181</v>
      </c>
      <c r="B19" s="216">
        <v>854</v>
      </c>
      <c r="C19" s="216"/>
      <c r="D19" s="216">
        <v>854</v>
      </c>
      <c r="E19" s="216"/>
      <c r="F19" s="216">
        <v>854</v>
      </c>
      <c r="G19" s="219" t="s">
        <v>182</v>
      </c>
      <c r="H19" s="220"/>
      <c r="I19" s="220"/>
      <c r="J19" s="220"/>
      <c r="K19" s="220"/>
      <c r="L19" s="220"/>
    </row>
    <row r="20" s="194" customFormat="1" ht="20.1" customHeight="1" spans="1:12">
      <c r="A20" s="218" t="s">
        <v>183</v>
      </c>
      <c r="B20" s="216">
        <v>4</v>
      </c>
      <c r="C20" s="216"/>
      <c r="D20" s="216">
        <v>4</v>
      </c>
      <c r="E20" s="216"/>
      <c r="F20" s="216">
        <v>4</v>
      </c>
      <c r="G20" s="217" t="s">
        <v>184</v>
      </c>
      <c r="H20" s="221">
        <f t="shared" ref="H20:L20" si="3">SUM(H21:H24)</f>
        <v>356.05</v>
      </c>
      <c r="I20" s="221"/>
      <c r="J20" s="221">
        <f t="shared" si="3"/>
        <v>356.05</v>
      </c>
      <c r="K20" s="221"/>
      <c r="L20" s="221">
        <f t="shared" si="3"/>
        <v>356.05</v>
      </c>
    </row>
    <row r="21" s="194" customFormat="1" ht="20.1" customHeight="1" spans="1:12">
      <c r="A21" s="218" t="s">
        <v>185</v>
      </c>
      <c r="B21" s="216"/>
      <c r="C21" s="216"/>
      <c r="D21" s="216"/>
      <c r="E21" s="216"/>
      <c r="F21" s="216"/>
      <c r="G21" s="219" t="s">
        <v>186</v>
      </c>
      <c r="H21" s="220">
        <v>246.05</v>
      </c>
      <c r="I21" s="220"/>
      <c r="J21" s="220">
        <v>246.05</v>
      </c>
      <c r="K21" s="220"/>
      <c r="L21" s="220">
        <v>246.05</v>
      </c>
    </row>
    <row r="22" s="194" customFormat="1" ht="20.1" customHeight="1" spans="1:12">
      <c r="A22" s="218" t="s">
        <v>187</v>
      </c>
      <c r="B22" s="216"/>
      <c r="C22" s="216"/>
      <c r="D22" s="216"/>
      <c r="E22" s="216"/>
      <c r="F22" s="216"/>
      <c r="G22" s="219" t="s">
        <v>188</v>
      </c>
      <c r="H22" s="220">
        <v>110</v>
      </c>
      <c r="I22" s="220"/>
      <c r="J22" s="220">
        <v>110</v>
      </c>
      <c r="K22" s="220"/>
      <c r="L22" s="220">
        <v>110</v>
      </c>
    </row>
    <row r="23" s="194" customFormat="1" ht="20.1" customHeight="1" spans="1:12">
      <c r="A23" s="218"/>
      <c r="B23" s="222"/>
      <c r="C23" s="222"/>
      <c r="D23" s="222"/>
      <c r="E23" s="222"/>
      <c r="F23" s="222"/>
      <c r="G23" s="219" t="s">
        <v>189</v>
      </c>
      <c r="H23" s="220">
        <v>0</v>
      </c>
      <c r="I23" s="220"/>
      <c r="J23" s="220">
        <v>0</v>
      </c>
      <c r="K23" s="220"/>
      <c r="L23" s="220">
        <v>0</v>
      </c>
    </row>
    <row r="24" s="194" customFormat="1" ht="20.1" customHeight="1" spans="1:12">
      <c r="A24" s="223"/>
      <c r="B24" s="222"/>
      <c r="C24" s="222"/>
      <c r="D24" s="222"/>
      <c r="E24" s="222"/>
      <c r="F24" s="222"/>
      <c r="G24" s="219" t="s">
        <v>190</v>
      </c>
      <c r="H24" s="220"/>
      <c r="I24" s="220"/>
      <c r="J24" s="220"/>
      <c r="K24" s="220"/>
      <c r="L24" s="251"/>
    </row>
    <row r="25" s="194" customFormat="1" ht="20.1" customHeight="1" spans="1:12">
      <c r="A25" s="223"/>
      <c r="B25" s="222"/>
      <c r="C25" s="222"/>
      <c r="D25" s="222"/>
      <c r="E25" s="222"/>
      <c r="F25" s="222"/>
      <c r="G25" s="217" t="s">
        <v>191</v>
      </c>
      <c r="H25" s="216"/>
      <c r="I25" s="216"/>
      <c r="J25" s="216"/>
      <c r="K25" s="216"/>
      <c r="L25" s="251"/>
    </row>
    <row r="26" s="194" customFormat="1" ht="20.1" customHeight="1" spans="1:12">
      <c r="A26" s="223"/>
      <c r="B26" s="222"/>
      <c r="C26" s="222"/>
      <c r="D26" s="222"/>
      <c r="E26" s="222"/>
      <c r="F26" s="222"/>
      <c r="G26" s="219" t="s">
        <v>192</v>
      </c>
      <c r="H26" s="220"/>
      <c r="I26" s="220"/>
      <c r="J26" s="220"/>
      <c r="K26" s="220"/>
      <c r="L26" s="251"/>
    </row>
    <row r="27" s="194" customFormat="1" ht="20.1" customHeight="1" spans="1:12">
      <c r="A27" s="223"/>
      <c r="B27" s="222"/>
      <c r="C27" s="222"/>
      <c r="D27" s="222"/>
      <c r="E27" s="222"/>
      <c r="F27" s="222"/>
      <c r="G27" s="219" t="s">
        <v>193</v>
      </c>
      <c r="H27" s="220"/>
      <c r="I27" s="220"/>
      <c r="J27" s="220"/>
      <c r="K27" s="220"/>
      <c r="L27" s="251"/>
    </row>
    <row r="28" s="194" customFormat="1" ht="20.1" customHeight="1" spans="1:12">
      <c r="A28" s="223"/>
      <c r="B28" s="220"/>
      <c r="C28" s="220"/>
      <c r="D28" s="220"/>
      <c r="E28" s="220"/>
      <c r="F28" s="220"/>
      <c r="G28" s="219" t="s">
        <v>194</v>
      </c>
      <c r="H28" s="220"/>
      <c r="I28" s="220"/>
      <c r="J28" s="220"/>
      <c r="K28" s="220"/>
      <c r="L28" s="251"/>
    </row>
    <row r="29" s="194" customFormat="1" ht="20.1" customHeight="1" spans="1:12">
      <c r="A29" s="223"/>
      <c r="B29" s="220"/>
      <c r="C29" s="220"/>
      <c r="D29" s="220"/>
      <c r="E29" s="220"/>
      <c r="F29" s="220"/>
      <c r="G29" s="219" t="s">
        <v>195</v>
      </c>
      <c r="H29" s="220"/>
      <c r="I29" s="220"/>
      <c r="J29" s="220"/>
      <c r="K29" s="220"/>
      <c r="L29" s="251"/>
    </row>
    <row r="30" s="194" customFormat="1" ht="20.1" customHeight="1" spans="1:12">
      <c r="A30" s="223"/>
      <c r="B30" s="220"/>
      <c r="C30" s="220"/>
      <c r="D30" s="220"/>
      <c r="E30" s="220"/>
      <c r="F30" s="220"/>
      <c r="G30" s="224" t="s">
        <v>196</v>
      </c>
      <c r="H30" s="216">
        <f t="shared" ref="H30:L30" si="4">H31+H32+H33</f>
        <v>28823.25</v>
      </c>
      <c r="I30" s="216"/>
      <c r="J30" s="216">
        <f t="shared" si="4"/>
        <v>35023.25</v>
      </c>
      <c r="K30" s="216"/>
      <c r="L30" s="216">
        <f t="shared" si="4"/>
        <v>38023.25</v>
      </c>
    </row>
    <row r="31" s="194" customFormat="1" ht="20.1" customHeight="1" spans="1:12">
      <c r="A31" s="223"/>
      <c r="B31" s="220"/>
      <c r="C31" s="220"/>
      <c r="D31" s="220"/>
      <c r="E31" s="220"/>
      <c r="F31" s="220"/>
      <c r="G31" s="219" t="s">
        <v>197</v>
      </c>
      <c r="H31" s="220">
        <v>24700</v>
      </c>
      <c r="I31" s="220">
        <v>6200</v>
      </c>
      <c r="J31" s="220">
        <f>H31+I31</f>
        <v>30900</v>
      </c>
      <c r="K31" s="220">
        <v>3000</v>
      </c>
      <c r="L31" s="220">
        <f>J31+K31</f>
        <v>33900</v>
      </c>
    </row>
    <row r="32" s="194" customFormat="1" ht="20.1" customHeight="1" spans="1:12">
      <c r="A32" s="223"/>
      <c r="B32" s="220"/>
      <c r="C32" s="220"/>
      <c r="D32" s="220"/>
      <c r="E32" s="220"/>
      <c r="F32" s="220"/>
      <c r="G32" s="219" t="s">
        <v>198</v>
      </c>
      <c r="H32" s="220">
        <v>4</v>
      </c>
      <c r="I32" s="220"/>
      <c r="J32" s="220">
        <v>4</v>
      </c>
      <c r="K32" s="220"/>
      <c r="L32" s="220">
        <v>4</v>
      </c>
    </row>
    <row r="33" s="194" customFormat="1" ht="20.1" customHeight="1" spans="1:12">
      <c r="A33" s="223"/>
      <c r="B33" s="220"/>
      <c r="C33" s="220"/>
      <c r="D33" s="220"/>
      <c r="E33" s="220"/>
      <c r="F33" s="220"/>
      <c r="G33" s="219" t="s">
        <v>199</v>
      </c>
      <c r="H33" s="220">
        <v>4119.25</v>
      </c>
      <c r="I33" s="220"/>
      <c r="J33" s="220">
        <v>4119.25</v>
      </c>
      <c r="K33" s="220"/>
      <c r="L33" s="220">
        <v>4119.25</v>
      </c>
    </row>
    <row r="34" s="194" customFormat="1" ht="20.1" customHeight="1" spans="1:12">
      <c r="A34" s="223"/>
      <c r="B34" s="220"/>
      <c r="C34" s="220"/>
      <c r="D34" s="220"/>
      <c r="E34" s="220"/>
      <c r="F34" s="220"/>
      <c r="G34" s="225" t="s">
        <v>200</v>
      </c>
      <c r="H34" s="222">
        <f t="shared" ref="H34:L34" si="5">SUM(H35:H40)</f>
        <v>3279.9455</v>
      </c>
      <c r="I34" s="222"/>
      <c r="J34" s="222">
        <f t="shared" si="5"/>
        <v>3279.9455</v>
      </c>
      <c r="K34" s="222"/>
      <c r="L34" s="222">
        <f t="shared" si="5"/>
        <v>3279.9455</v>
      </c>
    </row>
    <row r="35" s="194" customFormat="1" ht="20.1" customHeight="1" spans="1:12">
      <c r="A35" s="223"/>
      <c r="B35" s="220"/>
      <c r="C35" s="220"/>
      <c r="D35" s="220"/>
      <c r="E35" s="220"/>
      <c r="F35" s="220"/>
      <c r="G35" s="219" t="s">
        <v>201</v>
      </c>
      <c r="H35" s="220"/>
      <c r="I35" s="220"/>
      <c r="J35" s="220"/>
      <c r="K35" s="220"/>
      <c r="L35" s="220"/>
    </row>
    <row r="36" s="194" customFormat="1" ht="20.1" customHeight="1" spans="1:12">
      <c r="A36" s="223"/>
      <c r="B36" s="220"/>
      <c r="C36" s="220"/>
      <c r="D36" s="220"/>
      <c r="E36" s="220"/>
      <c r="F36" s="220"/>
      <c r="G36" s="219" t="s">
        <v>202</v>
      </c>
      <c r="H36" s="220">
        <v>1668.974</v>
      </c>
      <c r="I36" s="220"/>
      <c r="J36" s="220">
        <v>1668.974</v>
      </c>
      <c r="K36" s="220"/>
      <c r="L36" s="220">
        <v>1668.974</v>
      </c>
    </row>
    <row r="37" s="194" customFormat="1" ht="20.1" customHeight="1" spans="1:12">
      <c r="A37" s="223"/>
      <c r="B37" s="220"/>
      <c r="C37" s="220"/>
      <c r="D37" s="220"/>
      <c r="E37" s="220"/>
      <c r="F37" s="220"/>
      <c r="G37" s="219" t="s">
        <v>203</v>
      </c>
      <c r="H37" s="220">
        <v>569.9715</v>
      </c>
      <c r="I37" s="220"/>
      <c r="J37" s="220">
        <v>569.9715</v>
      </c>
      <c r="K37" s="220"/>
      <c r="L37" s="220">
        <v>569.9715</v>
      </c>
    </row>
    <row r="38" s="194" customFormat="1" ht="20.1" customHeight="1" spans="1:12">
      <c r="A38" s="223"/>
      <c r="B38" s="220"/>
      <c r="C38" s="220"/>
      <c r="D38" s="220"/>
      <c r="E38" s="220"/>
      <c r="F38" s="220"/>
      <c r="G38" s="219" t="s">
        <v>204</v>
      </c>
      <c r="H38" s="220"/>
      <c r="I38" s="220"/>
      <c r="J38" s="220"/>
      <c r="K38" s="220"/>
      <c r="L38" s="220"/>
    </row>
    <row r="39" s="194" customFormat="1" ht="20.1" customHeight="1" spans="1:12">
      <c r="A39" s="223"/>
      <c r="B39" s="220"/>
      <c r="C39" s="220"/>
      <c r="D39" s="220"/>
      <c r="E39" s="220"/>
      <c r="F39" s="220"/>
      <c r="G39" s="219" t="s">
        <v>205</v>
      </c>
      <c r="H39" s="220">
        <v>1041</v>
      </c>
      <c r="I39" s="220"/>
      <c r="J39" s="220">
        <v>1041</v>
      </c>
      <c r="K39" s="220"/>
      <c r="L39" s="220">
        <v>1041</v>
      </c>
    </row>
    <row r="40" s="194" customFormat="1" ht="20.1" customHeight="1" spans="1:12">
      <c r="A40" s="226"/>
      <c r="B40" s="220"/>
      <c r="C40" s="220"/>
      <c r="D40" s="220"/>
      <c r="E40" s="220"/>
      <c r="F40" s="220"/>
      <c r="G40" s="219" t="s">
        <v>206</v>
      </c>
      <c r="H40" s="220"/>
      <c r="I40" s="220"/>
      <c r="J40" s="220"/>
      <c r="K40" s="220"/>
      <c r="L40" s="220"/>
    </row>
    <row r="41" s="194" customFormat="1" ht="20.1" customHeight="1" spans="1:12">
      <c r="A41" s="226"/>
      <c r="B41" s="220"/>
      <c r="C41" s="220"/>
      <c r="D41" s="220"/>
      <c r="E41" s="220"/>
      <c r="F41" s="220"/>
      <c r="G41" s="225" t="s">
        <v>207</v>
      </c>
      <c r="H41" s="222">
        <f t="shared" ref="H41:L41" si="6">SUM(H42:H47)</f>
        <v>50</v>
      </c>
      <c r="I41" s="222"/>
      <c r="J41" s="222">
        <f t="shared" si="6"/>
        <v>50</v>
      </c>
      <c r="K41" s="222"/>
      <c r="L41" s="222">
        <f t="shared" si="6"/>
        <v>50</v>
      </c>
    </row>
    <row r="42" s="194" customFormat="1" ht="20.1" customHeight="1" spans="1:12">
      <c r="A42" s="226"/>
      <c r="B42" s="220"/>
      <c r="C42" s="220"/>
      <c r="D42" s="220"/>
      <c r="E42" s="220"/>
      <c r="F42" s="220"/>
      <c r="G42" s="219" t="s">
        <v>208</v>
      </c>
      <c r="H42" s="220"/>
      <c r="I42" s="220"/>
      <c r="J42" s="220"/>
      <c r="K42" s="220"/>
      <c r="L42" s="220"/>
    </row>
    <row r="43" s="194" customFormat="1" ht="20.1" customHeight="1" spans="1:12">
      <c r="A43" s="227"/>
      <c r="B43" s="228"/>
      <c r="C43" s="228"/>
      <c r="D43" s="228"/>
      <c r="E43" s="228"/>
      <c r="F43" s="228"/>
      <c r="G43" s="219" t="s">
        <v>209</v>
      </c>
      <c r="H43" s="220">
        <v>0</v>
      </c>
      <c r="I43" s="220"/>
      <c r="J43" s="220">
        <v>0</v>
      </c>
      <c r="K43" s="220"/>
      <c r="L43" s="220">
        <v>0</v>
      </c>
    </row>
    <row r="44" s="194" customFormat="1" ht="20.1" customHeight="1" spans="1:12">
      <c r="A44" s="229"/>
      <c r="B44" s="220"/>
      <c r="C44" s="220"/>
      <c r="D44" s="220"/>
      <c r="E44" s="220"/>
      <c r="F44" s="220"/>
      <c r="G44" s="219" t="s">
        <v>210</v>
      </c>
      <c r="H44" s="220">
        <v>0</v>
      </c>
      <c r="I44" s="220"/>
      <c r="J44" s="220">
        <v>0</v>
      </c>
      <c r="K44" s="220"/>
      <c r="L44" s="220">
        <v>0</v>
      </c>
    </row>
    <row r="45" s="194" customFormat="1" ht="20.1" customHeight="1" spans="1:12">
      <c r="A45" s="230"/>
      <c r="B45" s="220"/>
      <c r="C45" s="220"/>
      <c r="D45" s="220"/>
      <c r="E45" s="220"/>
      <c r="F45" s="220"/>
      <c r="G45" s="219" t="s">
        <v>211</v>
      </c>
      <c r="H45" s="220"/>
      <c r="I45" s="220"/>
      <c r="J45" s="220"/>
      <c r="K45" s="220"/>
      <c r="L45" s="220"/>
    </row>
    <row r="46" s="194" customFormat="1" ht="20.1" customHeight="1" spans="1:12">
      <c r="A46" s="231"/>
      <c r="B46" s="228"/>
      <c r="C46" s="228"/>
      <c r="D46" s="228"/>
      <c r="E46" s="228"/>
      <c r="F46" s="228"/>
      <c r="G46" s="219" t="s">
        <v>212</v>
      </c>
      <c r="H46" s="220">
        <v>50</v>
      </c>
      <c r="I46" s="220"/>
      <c r="J46" s="220">
        <v>50</v>
      </c>
      <c r="K46" s="220"/>
      <c r="L46" s="220">
        <v>50</v>
      </c>
    </row>
    <row r="47" s="194" customFormat="1" ht="20.1" customHeight="1" spans="1:12">
      <c r="A47" s="232"/>
      <c r="B47" s="220"/>
      <c r="C47" s="220"/>
      <c r="D47" s="220"/>
      <c r="E47" s="220"/>
      <c r="F47" s="220"/>
      <c r="G47" s="219" t="s">
        <v>213</v>
      </c>
      <c r="H47" s="220"/>
      <c r="I47" s="220"/>
      <c r="J47" s="220"/>
      <c r="K47" s="220"/>
      <c r="L47" s="220"/>
    </row>
    <row r="48" s="194" customFormat="1" ht="20.1" customHeight="1" spans="1:12">
      <c r="A48" s="233"/>
      <c r="B48" s="220"/>
      <c r="C48" s="220"/>
      <c r="D48" s="220"/>
      <c r="E48" s="220"/>
      <c r="F48" s="220"/>
      <c r="G48" s="224" t="s">
        <v>214</v>
      </c>
      <c r="H48" s="216"/>
      <c r="I48" s="216"/>
      <c r="J48" s="216"/>
      <c r="K48" s="216"/>
      <c r="L48" s="216"/>
    </row>
    <row r="49" s="194" customFormat="1" ht="20.1" customHeight="1" spans="1:12">
      <c r="A49" s="232"/>
      <c r="B49" s="220"/>
      <c r="C49" s="220"/>
      <c r="D49" s="220"/>
      <c r="E49" s="220"/>
      <c r="F49" s="220"/>
      <c r="G49" s="219" t="s">
        <v>215</v>
      </c>
      <c r="H49" s="220"/>
      <c r="I49" s="220"/>
      <c r="J49" s="220"/>
      <c r="K49" s="220"/>
      <c r="L49" s="220"/>
    </row>
    <row r="50" s="194" customFormat="1" ht="20.1" customHeight="1" spans="1:12">
      <c r="A50" s="232"/>
      <c r="B50" s="220"/>
      <c r="C50" s="220"/>
      <c r="D50" s="220"/>
      <c r="E50" s="220"/>
      <c r="F50" s="220"/>
      <c r="G50" s="219" t="s">
        <v>216</v>
      </c>
      <c r="H50" s="220"/>
      <c r="I50" s="220"/>
      <c r="J50" s="220"/>
      <c r="K50" s="220"/>
      <c r="L50" s="220"/>
    </row>
    <row r="51" s="194" customFormat="1" ht="20.1" customHeight="1" spans="1:12">
      <c r="A51" s="234"/>
      <c r="B51" s="220"/>
      <c r="C51" s="220"/>
      <c r="D51" s="220"/>
      <c r="E51" s="220"/>
      <c r="F51" s="220"/>
      <c r="G51" s="224"/>
      <c r="H51" s="220"/>
      <c r="I51" s="220"/>
      <c r="J51" s="220"/>
      <c r="K51" s="220"/>
      <c r="L51" s="220"/>
    </row>
    <row r="52" s="194" customFormat="1" ht="20.1" customHeight="1" spans="1:12">
      <c r="A52" s="209"/>
      <c r="B52" s="228"/>
      <c r="C52" s="228"/>
      <c r="D52" s="228"/>
      <c r="E52" s="228"/>
      <c r="F52" s="228"/>
      <c r="G52" s="235" t="s">
        <v>217</v>
      </c>
      <c r="H52" s="236">
        <f t="shared" ref="H52:L52" si="7">SUM(H53:H55)</f>
        <v>0</v>
      </c>
      <c r="I52" s="236"/>
      <c r="J52" s="236">
        <f t="shared" si="7"/>
        <v>0</v>
      </c>
      <c r="K52" s="236"/>
      <c r="L52" s="236">
        <f t="shared" si="7"/>
        <v>0</v>
      </c>
    </row>
    <row r="53" s="194" customFormat="1" ht="20.1" customHeight="1" spans="1:12">
      <c r="A53" s="237"/>
      <c r="B53" s="238"/>
      <c r="C53" s="238"/>
      <c r="D53" s="238"/>
      <c r="E53" s="238"/>
      <c r="F53" s="238"/>
      <c r="G53" s="239" t="s">
        <v>218</v>
      </c>
      <c r="H53" s="220"/>
      <c r="I53" s="220"/>
      <c r="J53" s="220"/>
      <c r="K53" s="220"/>
      <c r="L53" s="220"/>
    </row>
    <row r="54" s="194" customFormat="1" ht="20.1" customHeight="1" spans="1:12">
      <c r="A54" s="237"/>
      <c r="B54" s="238"/>
      <c r="C54" s="238"/>
      <c r="D54" s="238"/>
      <c r="E54" s="238"/>
      <c r="F54" s="238"/>
      <c r="G54" s="239" t="s">
        <v>219</v>
      </c>
      <c r="H54" s="238">
        <f t="shared" ref="H54:L54" si="8">SUM(H55:H57)</f>
        <v>0</v>
      </c>
      <c r="I54" s="238"/>
      <c r="J54" s="238">
        <f t="shared" si="8"/>
        <v>0</v>
      </c>
      <c r="K54" s="238"/>
      <c r="L54" s="238">
        <f t="shared" si="8"/>
        <v>0</v>
      </c>
    </row>
    <row r="55" s="194" customFormat="1" ht="20.1" customHeight="1" spans="1:12">
      <c r="A55" s="235" t="s">
        <v>104</v>
      </c>
      <c r="B55" s="236">
        <f>SUM(B56:B61)</f>
        <v>24700</v>
      </c>
      <c r="C55" s="236">
        <v>6200</v>
      </c>
      <c r="D55" s="236">
        <f>B55+C55</f>
        <v>30900</v>
      </c>
      <c r="E55" s="236"/>
      <c r="F55" s="236">
        <v>33900</v>
      </c>
      <c r="G55" s="239" t="s">
        <v>220</v>
      </c>
      <c r="H55" s="220"/>
      <c r="I55" s="220"/>
      <c r="J55" s="220"/>
      <c r="K55" s="220"/>
      <c r="L55" s="220"/>
    </row>
    <row r="56" s="194" customFormat="1" ht="20.1" customHeight="1" spans="1:12">
      <c r="A56" s="240" t="s">
        <v>221</v>
      </c>
      <c r="B56" s="238"/>
      <c r="C56" s="238"/>
      <c r="D56" s="238"/>
      <c r="E56" s="238"/>
      <c r="F56" s="238"/>
      <c r="G56" s="239" t="s">
        <v>222</v>
      </c>
      <c r="H56" s="220"/>
      <c r="I56" s="220"/>
      <c r="J56" s="220"/>
      <c r="K56" s="220"/>
      <c r="L56" s="220"/>
    </row>
    <row r="57" s="194" customFormat="1" ht="20.1" customHeight="1" spans="1:12">
      <c r="A57" s="240" t="s">
        <v>223</v>
      </c>
      <c r="B57" s="238"/>
      <c r="C57" s="238"/>
      <c r="D57" s="238"/>
      <c r="E57" s="238"/>
      <c r="F57" s="238"/>
      <c r="G57" s="239" t="s">
        <v>224</v>
      </c>
      <c r="H57" s="220"/>
      <c r="I57" s="220"/>
      <c r="J57" s="220"/>
      <c r="K57" s="220"/>
      <c r="L57" s="220"/>
    </row>
    <row r="58" s="194" customFormat="1" ht="20.1" customHeight="1" spans="1:12">
      <c r="A58" s="241" t="s">
        <v>225</v>
      </c>
      <c r="B58" s="238"/>
      <c r="C58" s="238"/>
      <c r="D58" s="238"/>
      <c r="E58" s="238"/>
      <c r="F58" s="238"/>
      <c r="G58" s="239" t="s">
        <v>226</v>
      </c>
      <c r="H58" s="220"/>
      <c r="I58" s="220"/>
      <c r="J58" s="220"/>
      <c r="K58" s="220"/>
      <c r="L58" s="220"/>
    </row>
    <row r="59" s="194" customFormat="1" ht="20.1" customHeight="1" spans="1:12">
      <c r="A59" s="241" t="s">
        <v>227</v>
      </c>
      <c r="B59" s="238"/>
      <c r="C59" s="238"/>
      <c r="D59" s="238"/>
      <c r="E59" s="238"/>
      <c r="F59" s="238"/>
      <c r="G59" s="242"/>
      <c r="H59" s="220"/>
      <c r="I59" s="220"/>
      <c r="J59" s="220"/>
      <c r="K59" s="220"/>
      <c r="L59" s="220"/>
    </row>
    <row r="60" s="194" customFormat="1" ht="20.1" customHeight="1" spans="1:12">
      <c r="A60" s="243" t="s">
        <v>228</v>
      </c>
      <c r="B60" s="238">
        <v>24700</v>
      </c>
      <c r="C60" s="238">
        <v>6200</v>
      </c>
      <c r="D60" s="244">
        <f>B60+C60</f>
        <v>30900</v>
      </c>
      <c r="E60" s="244">
        <v>3000</v>
      </c>
      <c r="F60" s="244">
        <v>33900</v>
      </c>
      <c r="G60" s="212" t="s">
        <v>229</v>
      </c>
      <c r="H60" s="236">
        <f t="shared" ref="H60:L60" si="9">SUM(H61:H63)</f>
        <v>0</v>
      </c>
      <c r="I60" s="236"/>
      <c r="J60" s="236">
        <f t="shared" si="9"/>
        <v>0</v>
      </c>
      <c r="K60" s="236"/>
      <c r="L60" s="236">
        <f t="shared" si="9"/>
        <v>0</v>
      </c>
    </row>
    <row r="61" s="194" customFormat="1" ht="20.1" customHeight="1" spans="1:12">
      <c r="A61" s="243" t="s">
        <v>230</v>
      </c>
      <c r="B61" s="220">
        <v>0</v>
      </c>
      <c r="C61" s="220"/>
      <c r="D61" s="220">
        <v>0</v>
      </c>
      <c r="E61" s="220"/>
      <c r="F61" s="220"/>
      <c r="G61" s="245" t="s">
        <v>231</v>
      </c>
      <c r="H61" s="220"/>
      <c r="I61" s="220"/>
      <c r="J61" s="220"/>
      <c r="K61" s="220"/>
      <c r="L61" s="220"/>
    </row>
    <row r="62" s="194" customFormat="1" ht="20.1" customHeight="1" spans="1:12">
      <c r="A62" s="243"/>
      <c r="B62" s="238"/>
      <c r="C62" s="238"/>
      <c r="D62" s="238"/>
      <c r="E62" s="238"/>
      <c r="F62" s="238"/>
      <c r="G62" s="245" t="s">
        <v>232</v>
      </c>
      <c r="H62" s="220">
        <v>0</v>
      </c>
      <c r="I62" s="220"/>
      <c r="J62" s="220">
        <v>0</v>
      </c>
      <c r="K62" s="220"/>
      <c r="L62" s="220">
        <v>0</v>
      </c>
    </row>
    <row r="63" s="194" customFormat="1" ht="20.1" customHeight="1" spans="1:12">
      <c r="A63" s="212" t="s">
        <v>113</v>
      </c>
      <c r="B63" s="236">
        <f t="shared" ref="B63:F63" si="10">SUM(B64:B67)</f>
        <v>11083</v>
      </c>
      <c r="C63" s="236"/>
      <c r="D63" s="236">
        <f t="shared" si="10"/>
        <v>11083</v>
      </c>
      <c r="E63" s="236"/>
      <c r="F63" s="236">
        <f t="shared" si="10"/>
        <v>11083</v>
      </c>
      <c r="G63" s="246" t="s">
        <v>233</v>
      </c>
      <c r="H63" s="220">
        <v>0</v>
      </c>
      <c r="I63" s="220"/>
      <c r="J63" s="220">
        <v>0</v>
      </c>
      <c r="K63" s="220"/>
      <c r="L63" s="220">
        <v>0</v>
      </c>
    </row>
    <row r="64" s="194" customFormat="1" ht="20.1" customHeight="1" spans="1:12">
      <c r="A64" s="247" t="s">
        <v>234</v>
      </c>
      <c r="B64" s="238">
        <v>6653</v>
      </c>
      <c r="C64" s="238"/>
      <c r="D64" s="238">
        <v>6653</v>
      </c>
      <c r="E64" s="238"/>
      <c r="F64" s="238">
        <v>6653</v>
      </c>
      <c r="G64" s="246"/>
      <c r="H64" s="220"/>
      <c r="I64" s="220"/>
      <c r="J64" s="220"/>
      <c r="K64" s="220"/>
      <c r="L64" s="220"/>
    </row>
    <row r="65" s="194" customFormat="1" ht="20.1" customHeight="1" spans="1:12">
      <c r="A65" s="247" t="s">
        <v>235</v>
      </c>
      <c r="B65" s="238"/>
      <c r="C65" s="238"/>
      <c r="D65" s="238"/>
      <c r="E65" s="238"/>
      <c r="F65" s="238"/>
      <c r="G65" s="246"/>
      <c r="H65" s="220"/>
      <c r="I65" s="220"/>
      <c r="J65" s="220"/>
      <c r="K65" s="220"/>
      <c r="L65" s="220"/>
    </row>
    <row r="66" s="194" customFormat="1" ht="20.1" customHeight="1" spans="1:12">
      <c r="A66" s="247" t="s">
        <v>236</v>
      </c>
      <c r="B66" s="238">
        <v>4430</v>
      </c>
      <c r="C66" s="238"/>
      <c r="D66" s="238">
        <v>4430</v>
      </c>
      <c r="E66" s="238"/>
      <c r="F66" s="238">
        <v>4430</v>
      </c>
      <c r="G66" s="246"/>
      <c r="H66" s="220"/>
      <c r="I66" s="220"/>
      <c r="J66" s="220"/>
      <c r="K66" s="220"/>
      <c r="L66" s="220"/>
    </row>
    <row r="67" s="194" customFormat="1" ht="20.1" customHeight="1" spans="1:12">
      <c r="A67" s="247" t="s">
        <v>237</v>
      </c>
      <c r="B67" s="220">
        <v>0</v>
      </c>
      <c r="C67" s="220"/>
      <c r="D67" s="220">
        <v>0</v>
      </c>
      <c r="E67" s="220"/>
      <c r="F67" s="220">
        <v>0</v>
      </c>
      <c r="G67" s="252"/>
      <c r="H67" s="220"/>
      <c r="I67" s="220"/>
      <c r="J67" s="220"/>
      <c r="K67" s="220"/>
      <c r="L67" s="220"/>
    </row>
    <row r="68" s="194" customFormat="1" ht="18" customHeight="1" spans="1:12">
      <c r="A68" s="247"/>
      <c r="B68" s="238"/>
      <c r="C68" s="238"/>
      <c r="D68" s="238"/>
      <c r="E68" s="238"/>
      <c r="F68" s="238"/>
      <c r="G68" s="247"/>
      <c r="H68" s="253"/>
      <c r="I68" s="253"/>
      <c r="J68" s="253"/>
      <c r="K68" s="253"/>
      <c r="L68" s="253"/>
    </row>
    <row r="69" s="195" customFormat="1" ht="19" customHeight="1" spans="1:12">
      <c r="A69" s="254" t="s">
        <v>149</v>
      </c>
      <c r="B69" s="236">
        <f>B7+B55+B63</f>
        <v>79225</v>
      </c>
      <c r="C69" s="236">
        <v>6200</v>
      </c>
      <c r="D69" s="236">
        <f>B69+C69</f>
        <v>85425</v>
      </c>
      <c r="E69" s="236">
        <v>3000</v>
      </c>
      <c r="F69" s="236">
        <v>88425</v>
      </c>
      <c r="G69" s="255" t="s">
        <v>53</v>
      </c>
      <c r="H69" s="236">
        <f>H7+H52+H60</f>
        <v>79225.2455</v>
      </c>
      <c r="I69" s="236">
        <v>6200</v>
      </c>
      <c r="J69" s="236">
        <f>H69+I69</f>
        <v>85425.2455</v>
      </c>
      <c r="K69" s="236">
        <v>3000</v>
      </c>
      <c r="L69" s="236">
        <v>88425</v>
      </c>
    </row>
  </sheetData>
  <mergeCells count="4">
    <mergeCell ref="A2:L2"/>
    <mergeCell ref="I3:L3"/>
    <mergeCell ref="A4:F4"/>
    <mergeCell ref="G4:L4"/>
  </mergeCells>
  <printOptions horizontalCentered="1"/>
  <pageMargins left="0.66875" right="0.708333333333333" top="0.984027777777778" bottom="0.786805555555556" header="0.354166666666667" footer="0.472222222222222"/>
  <pageSetup paperSize="8" scale="90" fitToHeight="0" orientation="landscape" useFirstPageNumber="1" horizontalDpi="600"/>
  <headerFooter>
    <oddFooter>&amp;C第 &amp;P 页，共 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4" sqref="I4:J4"/>
    </sheetView>
  </sheetViews>
  <sheetFormatPr defaultColWidth="12" defaultRowHeight="14.25"/>
  <cols>
    <col min="1" max="1" width="34.8333333333333" style="1" customWidth="1"/>
    <col min="2" max="2" width="20.1666666666667" style="2" customWidth="1"/>
    <col min="3" max="3" width="13.8333333333333" style="1" customWidth="1"/>
    <col min="4" max="4" width="14.8333333333333" style="3" customWidth="1"/>
    <col min="5" max="5" width="14.3333333333333" style="4" customWidth="1"/>
    <col min="6" max="6" width="16.1666666666667" style="5" customWidth="1"/>
    <col min="7" max="7" width="13.1666666666667" style="5" customWidth="1"/>
    <col min="8" max="8" width="16.1666666666667" style="5" customWidth="1"/>
    <col min="9" max="9" width="16.1666666666667" style="6" customWidth="1"/>
    <col min="10" max="10" width="13.5" style="1" customWidth="1"/>
    <col min="11" max="11" width="13.1666666666667" style="7" customWidth="1"/>
    <col min="12" max="12" width="15.1666666666667" style="8" customWidth="1"/>
    <col min="13" max="13" width="12" style="6" customWidth="1"/>
    <col min="14" max="14" width="16" style="1"/>
    <col min="15" max="15" width="17.5" style="181" customWidth="1"/>
    <col min="16" max="16" width="12" style="1"/>
    <col min="17" max="17" width="28.3333333333333" style="1"/>
    <col min="18" max="16384" width="12" style="1"/>
  </cols>
  <sheetData>
    <row r="1" ht="23.25" customHeight="1" spans="1:12">
      <c r="A1" s="9" t="s">
        <v>0</v>
      </c>
      <c r="B1" s="10"/>
      <c r="C1" s="9"/>
      <c r="D1" s="11"/>
      <c r="E1" s="12"/>
      <c r="F1" s="12"/>
      <c r="G1" s="12"/>
      <c r="H1" s="12"/>
      <c r="I1" s="51"/>
      <c r="J1" s="9"/>
      <c r="K1" s="52"/>
      <c r="L1" s="8">
        <f>B4-K4+C4+L4+E4+F4+G4</f>
        <v>447563.78</v>
      </c>
    </row>
    <row r="2" customHeight="1" spans="1:13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4" t="s">
        <v>8</v>
      </c>
      <c r="I2" s="53" t="s">
        <v>9</v>
      </c>
      <c r="J2" s="53" t="s">
        <v>10</v>
      </c>
      <c r="K2" s="54" t="s">
        <v>11</v>
      </c>
      <c r="L2" s="55" t="s">
        <v>12</v>
      </c>
      <c r="M2" s="56" t="s">
        <v>13</v>
      </c>
    </row>
    <row r="3" ht="28.5" customHeight="1" spans="1:13">
      <c r="A3" s="13"/>
      <c r="B3" s="14"/>
      <c r="C3" s="19"/>
      <c r="D3" s="20"/>
      <c r="E3" s="20"/>
      <c r="F3" s="21"/>
      <c r="G3" s="20"/>
      <c r="H3" s="14"/>
      <c r="I3" s="53"/>
      <c r="J3" s="53"/>
      <c r="K3" s="53"/>
      <c r="L3" s="57"/>
      <c r="M3" s="58"/>
    </row>
    <row r="4" spans="1:14">
      <c r="A4" s="22" t="s">
        <v>14</v>
      </c>
      <c r="B4" s="182">
        <f t="shared" ref="B4:G4" si="0">SUM(B5:B28)</f>
        <v>237934</v>
      </c>
      <c r="C4" s="182">
        <f t="shared" si="0"/>
        <v>81619.78</v>
      </c>
      <c r="D4" s="182">
        <f t="shared" si="0"/>
        <v>17264</v>
      </c>
      <c r="E4" s="183">
        <f t="shared" si="0"/>
        <v>0</v>
      </c>
      <c r="F4" s="182">
        <f t="shared" si="0"/>
        <v>56241</v>
      </c>
      <c r="G4" s="182">
        <f t="shared" si="0"/>
        <v>0</v>
      </c>
      <c r="H4" s="182">
        <f>B4+C4+D4+E4+F4+G4</f>
        <v>393058.78</v>
      </c>
      <c r="I4" s="188">
        <f>B4-K4+C4+L4+E4+F4+G4</f>
        <v>447563.78</v>
      </c>
      <c r="J4" s="188">
        <f>K4+M4</f>
        <v>12567</v>
      </c>
      <c r="K4" s="189">
        <f t="shared" ref="K4:M4" si="1">SUM(K5:K28)</f>
        <v>0</v>
      </c>
      <c r="L4" s="189">
        <f t="shared" si="1"/>
        <v>71769</v>
      </c>
      <c r="M4" s="189">
        <f t="shared" si="1"/>
        <v>12567</v>
      </c>
      <c r="N4" s="190">
        <f>G4+F4+C4</f>
        <v>137860.78</v>
      </c>
    </row>
    <row r="5" spans="1:15">
      <c r="A5" s="184" t="s">
        <v>15</v>
      </c>
      <c r="B5" s="28">
        <f>25854-10000</f>
        <v>15854</v>
      </c>
      <c r="C5" s="29">
        <v>702.31</v>
      </c>
      <c r="D5" s="29"/>
      <c r="E5" s="30"/>
      <c r="F5" s="31">
        <f>6.7+5.3+37+586</f>
        <v>635</v>
      </c>
      <c r="G5" s="29"/>
      <c r="H5" s="26">
        <f t="shared" ref="H5:H28" si="2">B5+C5+D5+E5+F5+G5</f>
        <v>17191.31</v>
      </c>
      <c r="I5" s="59"/>
      <c r="J5" s="59"/>
      <c r="K5" s="63"/>
      <c r="L5" s="61">
        <v>528</v>
      </c>
      <c r="M5" s="62">
        <v>461</v>
      </c>
      <c r="O5" s="181">
        <v>140307.67</v>
      </c>
    </row>
    <row r="6" spans="1:13">
      <c r="A6" s="184" t="s">
        <v>16</v>
      </c>
      <c r="B6" s="28"/>
      <c r="C6" s="29"/>
      <c r="D6" s="29"/>
      <c r="E6" s="30"/>
      <c r="F6" s="31"/>
      <c r="G6" s="29"/>
      <c r="H6" s="26">
        <f t="shared" si="2"/>
        <v>0</v>
      </c>
      <c r="I6" s="59"/>
      <c r="J6" s="59"/>
      <c r="K6" s="63"/>
      <c r="L6" s="61"/>
      <c r="M6" s="62"/>
    </row>
    <row r="7" spans="1:17">
      <c r="A7" s="184" t="s">
        <v>17</v>
      </c>
      <c r="B7" s="28">
        <v>378</v>
      </c>
      <c r="C7" s="29">
        <v>267.77</v>
      </c>
      <c r="D7" s="29"/>
      <c r="E7" s="30"/>
      <c r="F7" s="31">
        <v>-15</v>
      </c>
      <c r="G7" s="29"/>
      <c r="H7" s="26">
        <f t="shared" si="2"/>
        <v>630.77</v>
      </c>
      <c r="I7" s="59"/>
      <c r="J7" s="59"/>
      <c r="K7" s="63"/>
      <c r="L7" s="61">
        <v>200</v>
      </c>
      <c r="M7" s="62"/>
      <c r="O7" s="181">
        <f>B4-O5</f>
        <v>97626.33</v>
      </c>
      <c r="Q7" s="1">
        <v>393059</v>
      </c>
    </row>
    <row r="8" spans="1:15">
      <c r="A8" s="184" t="s">
        <v>18</v>
      </c>
      <c r="B8" s="28">
        <v>9451</v>
      </c>
      <c r="C8" s="29">
        <v>100</v>
      </c>
      <c r="D8" s="29"/>
      <c r="E8" s="30"/>
      <c r="F8" s="31">
        <v>3079</v>
      </c>
      <c r="G8" s="29"/>
      <c r="H8" s="26">
        <f t="shared" si="2"/>
        <v>12630</v>
      </c>
      <c r="I8" s="59"/>
      <c r="J8" s="59"/>
      <c r="K8" s="63"/>
      <c r="L8" s="61">
        <v>1287</v>
      </c>
      <c r="M8" s="62">
        <v>17</v>
      </c>
      <c r="O8" s="181">
        <f>O7-B25-B26-B27</f>
        <v>37457.33</v>
      </c>
    </row>
    <row r="9" spans="1:17">
      <c r="A9" s="184" t="s">
        <v>19</v>
      </c>
      <c r="B9" s="28">
        <f>36107-10000-5000</f>
        <v>21107</v>
      </c>
      <c r="C9" s="29">
        <v>3542.5</v>
      </c>
      <c r="D9" s="29"/>
      <c r="E9" s="30"/>
      <c r="F9" s="31">
        <v>9596</v>
      </c>
      <c r="G9" s="29"/>
      <c r="H9" s="26">
        <f t="shared" si="2"/>
        <v>34245.5</v>
      </c>
      <c r="I9" s="59"/>
      <c r="J9" s="59"/>
      <c r="K9" s="63"/>
      <c r="L9" s="61">
        <v>8223</v>
      </c>
      <c r="M9" s="62"/>
      <c r="Q9" s="192">
        <f>Q7-H4</f>
        <v>0.21999999997206</v>
      </c>
    </row>
    <row r="10" spans="1:13">
      <c r="A10" s="184" t="s">
        <v>20</v>
      </c>
      <c r="B10" s="28">
        <v>63</v>
      </c>
      <c r="C10" s="29">
        <v>60</v>
      </c>
      <c r="D10" s="29"/>
      <c r="E10" s="30"/>
      <c r="F10" s="31"/>
      <c r="G10" s="29"/>
      <c r="H10" s="26">
        <f t="shared" si="2"/>
        <v>123</v>
      </c>
      <c r="I10" s="59"/>
      <c r="J10" s="59"/>
      <c r="K10" s="63"/>
      <c r="L10" s="61">
        <v>38</v>
      </c>
      <c r="M10" s="62"/>
    </row>
    <row r="11" spans="1:13">
      <c r="A11" s="184" t="s">
        <v>21</v>
      </c>
      <c r="B11" s="28">
        <v>11190</v>
      </c>
      <c r="C11" s="29">
        <v>1526.37</v>
      </c>
      <c r="D11" s="29"/>
      <c r="E11" s="30"/>
      <c r="F11" s="31">
        <f>131+48</f>
        <v>179</v>
      </c>
      <c r="G11" s="29"/>
      <c r="H11" s="26">
        <f t="shared" si="2"/>
        <v>12895.37</v>
      </c>
      <c r="I11" s="59"/>
      <c r="J11" s="59"/>
      <c r="K11" s="63"/>
      <c r="L11" s="61">
        <v>718</v>
      </c>
      <c r="M11" s="62">
        <v>39</v>
      </c>
    </row>
    <row r="12" spans="1:13">
      <c r="A12" s="184" t="s">
        <v>22</v>
      </c>
      <c r="B12" s="28">
        <f>48394-20000+13736</f>
        <v>42130</v>
      </c>
      <c r="C12" s="29">
        <v>13847.37</v>
      </c>
      <c r="D12" s="29"/>
      <c r="E12" s="30"/>
      <c r="F12" s="31">
        <f>25+8405</f>
        <v>8430</v>
      </c>
      <c r="G12" s="31"/>
      <c r="H12" s="26">
        <f t="shared" si="2"/>
        <v>64407.37</v>
      </c>
      <c r="I12" s="59"/>
      <c r="J12" s="59"/>
      <c r="K12" s="63"/>
      <c r="L12" s="61">
        <v>4958</v>
      </c>
      <c r="M12" s="62">
        <v>86</v>
      </c>
    </row>
    <row r="13" spans="1:13">
      <c r="A13" s="184" t="s">
        <v>23</v>
      </c>
      <c r="B13" s="28">
        <v>25503</v>
      </c>
      <c r="C13" s="29">
        <v>12813.26</v>
      </c>
      <c r="D13" s="29"/>
      <c r="E13" s="30"/>
      <c r="F13" s="31">
        <v>15868</v>
      </c>
      <c r="G13" s="31"/>
      <c r="H13" s="26">
        <f t="shared" si="2"/>
        <v>54184.26</v>
      </c>
      <c r="I13" s="59"/>
      <c r="J13" s="59"/>
      <c r="K13" s="63"/>
      <c r="L13" s="61">
        <v>9987</v>
      </c>
      <c r="M13" s="62">
        <v>976</v>
      </c>
    </row>
    <row r="14" spans="1:13">
      <c r="A14" s="184" t="s">
        <v>24</v>
      </c>
      <c r="B14" s="28">
        <v>2678</v>
      </c>
      <c r="C14" s="29">
        <v>193.23</v>
      </c>
      <c r="D14" s="29"/>
      <c r="E14" s="30"/>
      <c r="F14" s="31"/>
      <c r="G14" s="29"/>
      <c r="H14" s="26">
        <f t="shared" si="2"/>
        <v>2871.23</v>
      </c>
      <c r="I14" s="59"/>
      <c r="J14" s="59"/>
      <c r="K14" s="63"/>
      <c r="L14" s="61">
        <v>16216</v>
      </c>
      <c r="M14" s="62"/>
    </row>
    <row r="15" spans="1:13">
      <c r="A15" s="184" t="s">
        <v>25</v>
      </c>
      <c r="B15" s="28">
        <f>25740</f>
        <v>25740</v>
      </c>
      <c r="C15" s="29">
        <v>7462.24</v>
      </c>
      <c r="D15" s="29"/>
      <c r="E15" s="30"/>
      <c r="F15" s="31"/>
      <c r="G15" s="29"/>
      <c r="H15" s="26">
        <f t="shared" si="2"/>
        <v>33202.24</v>
      </c>
      <c r="I15" s="59"/>
      <c r="J15" s="59"/>
      <c r="K15" s="63"/>
      <c r="L15" s="61">
        <v>7571</v>
      </c>
      <c r="M15" s="62">
        <v>555</v>
      </c>
    </row>
    <row r="16" spans="1:15">
      <c r="A16" s="184" t="s">
        <v>26</v>
      </c>
      <c r="B16" s="28">
        <f>16613-10000</f>
        <v>6613</v>
      </c>
      <c r="C16" s="29">
        <v>25443.65</v>
      </c>
      <c r="D16" s="29">
        <v>17264</v>
      </c>
      <c r="E16" s="30"/>
      <c r="F16" s="31">
        <f>1123+10873+10+2139+3195</f>
        <v>17340</v>
      </c>
      <c r="G16" s="29"/>
      <c r="H16" s="26">
        <f t="shared" si="2"/>
        <v>66660.65</v>
      </c>
      <c r="I16" s="59"/>
      <c r="J16" s="59"/>
      <c r="K16" s="63"/>
      <c r="L16" s="61">
        <v>19700</v>
      </c>
      <c r="M16" s="62">
        <v>9419</v>
      </c>
      <c r="O16" s="181">
        <v>17264</v>
      </c>
    </row>
    <row r="17" spans="1:13">
      <c r="A17" s="184" t="s">
        <v>27</v>
      </c>
      <c r="B17" s="28">
        <v>2397</v>
      </c>
      <c r="C17" s="29">
        <v>13795.96</v>
      </c>
      <c r="D17" s="29"/>
      <c r="E17" s="30"/>
      <c r="F17" s="31"/>
      <c r="G17" s="29"/>
      <c r="H17" s="26">
        <f t="shared" si="2"/>
        <v>16192.96</v>
      </c>
      <c r="I17" s="59"/>
      <c r="J17" s="59"/>
      <c r="K17" s="63"/>
      <c r="L17" s="61">
        <v>663</v>
      </c>
      <c r="M17" s="62">
        <v>94</v>
      </c>
    </row>
    <row r="18" spans="1:13">
      <c r="A18" s="184" t="s">
        <v>28</v>
      </c>
      <c r="B18" s="28">
        <v>152</v>
      </c>
      <c r="C18" s="29"/>
      <c r="D18" s="29"/>
      <c r="E18" s="30"/>
      <c r="F18" s="31"/>
      <c r="G18" s="29"/>
      <c r="H18" s="26">
        <f t="shared" si="2"/>
        <v>152</v>
      </c>
      <c r="I18" s="59"/>
      <c r="J18" s="59"/>
      <c r="K18" s="63"/>
      <c r="L18" s="61"/>
      <c r="M18" s="62"/>
    </row>
    <row r="19" spans="1:13">
      <c r="A19" s="184" t="s">
        <v>29</v>
      </c>
      <c r="B19" s="28"/>
      <c r="C19" s="29">
        <v>5</v>
      </c>
      <c r="D19" s="29"/>
      <c r="E19" s="30"/>
      <c r="F19" s="31">
        <v>107</v>
      </c>
      <c r="G19" s="29"/>
      <c r="H19" s="26">
        <f>B19+C18+D19+E19+F19+G19</f>
        <v>107</v>
      </c>
      <c r="I19" s="59"/>
      <c r="J19" s="59"/>
      <c r="K19" s="63"/>
      <c r="L19" s="61">
        <v>172</v>
      </c>
      <c r="M19" s="62"/>
    </row>
    <row r="20" spans="1:13">
      <c r="A20" s="184" t="s">
        <v>30</v>
      </c>
      <c r="B20" s="28"/>
      <c r="C20" s="29"/>
      <c r="D20" s="29"/>
      <c r="E20" s="30"/>
      <c r="F20" s="31"/>
      <c r="G20" s="29"/>
      <c r="H20" s="26">
        <f t="shared" si="2"/>
        <v>0</v>
      </c>
      <c r="I20" s="59"/>
      <c r="J20" s="59"/>
      <c r="K20" s="63"/>
      <c r="L20" s="61"/>
      <c r="M20" s="62"/>
    </row>
    <row r="21" spans="1:13">
      <c r="A21" s="184" t="s">
        <v>31</v>
      </c>
      <c r="B21" s="28">
        <v>6790</v>
      </c>
      <c r="C21" s="29">
        <v>145</v>
      </c>
      <c r="D21" s="29"/>
      <c r="E21" s="30"/>
      <c r="F21" s="31"/>
      <c r="G21" s="29"/>
      <c r="H21" s="26">
        <f t="shared" si="2"/>
        <v>6935</v>
      </c>
      <c r="I21" s="59"/>
      <c r="J21" s="59"/>
      <c r="K21" s="63"/>
      <c r="L21" s="61">
        <v>145</v>
      </c>
      <c r="M21" s="62">
        <v>8</v>
      </c>
    </row>
    <row r="22" spans="1:13">
      <c r="A22" s="184" t="s">
        <v>32</v>
      </c>
      <c r="B22" s="28">
        <v>6455</v>
      </c>
      <c r="C22" s="29">
        <v>1482.62</v>
      </c>
      <c r="D22" s="29"/>
      <c r="E22" s="30"/>
      <c r="F22" s="31">
        <v>167</v>
      </c>
      <c r="G22" s="29"/>
      <c r="H22" s="26">
        <f t="shared" si="2"/>
        <v>8104.62</v>
      </c>
      <c r="I22" s="59"/>
      <c r="J22" s="59"/>
      <c r="K22" s="63"/>
      <c r="L22" s="61">
        <v>633</v>
      </c>
      <c r="M22" s="62">
        <v>912</v>
      </c>
    </row>
    <row r="23" spans="1:13">
      <c r="A23" s="184" t="s">
        <v>33</v>
      </c>
      <c r="B23" s="28">
        <v>113</v>
      </c>
      <c r="C23" s="29"/>
      <c r="D23" s="29"/>
      <c r="E23" s="30"/>
      <c r="F23" s="31">
        <v>855</v>
      </c>
      <c r="G23" s="29"/>
      <c r="H23" s="26">
        <f t="shared" si="2"/>
        <v>968</v>
      </c>
      <c r="I23" s="59"/>
      <c r="J23" s="59"/>
      <c r="K23" s="63"/>
      <c r="L23" s="61">
        <v>696</v>
      </c>
      <c r="M23" s="62"/>
    </row>
    <row r="24" spans="1:13">
      <c r="A24" s="184" t="s">
        <v>34</v>
      </c>
      <c r="B24" s="28">
        <v>1151</v>
      </c>
      <c r="C24" s="29">
        <v>32.5</v>
      </c>
      <c r="D24" s="29"/>
      <c r="E24" s="30"/>
      <c r="F24" s="31"/>
      <c r="G24" s="29"/>
      <c r="H24" s="26">
        <f t="shared" si="2"/>
        <v>1183.5</v>
      </c>
      <c r="I24" s="59"/>
      <c r="J24" s="59"/>
      <c r="K24" s="63"/>
      <c r="L24" s="61">
        <v>34</v>
      </c>
      <c r="M24" s="62"/>
    </row>
    <row r="25" spans="1:13">
      <c r="A25" s="184" t="s">
        <v>35</v>
      </c>
      <c r="B25" s="28">
        <v>3930</v>
      </c>
      <c r="C25" s="29"/>
      <c r="D25" s="29">
        <f t="shared" ref="D25:D28" si="3">L25+M25</f>
        <v>0</v>
      </c>
      <c r="E25" s="30"/>
      <c r="F25" s="29"/>
      <c r="G25" s="29"/>
      <c r="H25" s="26">
        <v>3934</v>
      </c>
      <c r="I25" s="59"/>
      <c r="J25" s="59"/>
      <c r="K25" s="63"/>
      <c r="L25" s="61"/>
      <c r="M25" s="62"/>
    </row>
    <row r="26" spans="1:13">
      <c r="A26" s="184" t="s">
        <v>36</v>
      </c>
      <c r="B26" s="28">
        <v>47640</v>
      </c>
      <c r="C26" s="185">
        <v>200</v>
      </c>
      <c r="D26" s="29">
        <f t="shared" si="3"/>
        <v>0</v>
      </c>
      <c r="E26" s="30"/>
      <c r="F26" s="29"/>
      <c r="G26" s="29"/>
      <c r="H26" s="26">
        <f t="shared" si="2"/>
        <v>47840</v>
      </c>
      <c r="I26" s="59"/>
      <c r="J26" s="59"/>
      <c r="K26" s="63"/>
      <c r="L26" s="61"/>
      <c r="M26" s="62"/>
    </row>
    <row r="27" spans="1:13">
      <c r="A27" s="184" t="s">
        <v>37</v>
      </c>
      <c r="B27" s="28">
        <v>8599</v>
      </c>
      <c r="C27" s="29"/>
      <c r="D27" s="29">
        <f t="shared" si="3"/>
        <v>0</v>
      </c>
      <c r="E27" s="30"/>
      <c r="F27" s="29"/>
      <c r="G27" s="29"/>
      <c r="H27" s="26">
        <f t="shared" si="2"/>
        <v>8599</v>
      </c>
      <c r="I27" s="59"/>
      <c r="J27" s="59"/>
      <c r="K27" s="63"/>
      <c r="L27" s="61"/>
      <c r="M27" s="62"/>
    </row>
    <row r="28" spans="1:13">
      <c r="A28" s="184" t="s">
        <v>38</v>
      </c>
      <c r="B28" s="33"/>
      <c r="C28" s="29"/>
      <c r="D28" s="29">
        <f t="shared" si="3"/>
        <v>0</v>
      </c>
      <c r="E28" s="16"/>
      <c r="F28" s="34"/>
      <c r="G28" s="34"/>
      <c r="H28" s="26">
        <f t="shared" si="2"/>
        <v>0</v>
      </c>
      <c r="I28" s="59"/>
      <c r="J28" s="59"/>
      <c r="K28" s="63"/>
      <c r="L28" s="61"/>
      <c r="M28" s="62"/>
    </row>
    <row r="29" spans="1:13">
      <c r="A29" s="35"/>
      <c r="B29" s="36"/>
      <c r="C29" s="29"/>
      <c r="D29" s="34"/>
      <c r="E29" s="16"/>
      <c r="F29" s="34"/>
      <c r="G29" s="34"/>
      <c r="H29" s="26">
        <f t="shared" ref="H29:H45" si="4">B29+C29+D29+E29</f>
        <v>0</v>
      </c>
      <c r="I29" s="64"/>
      <c r="J29" s="64"/>
      <c r="K29" s="53"/>
      <c r="L29" s="61"/>
      <c r="M29" s="62"/>
    </row>
    <row r="30" spans="1:13">
      <c r="A30" s="35"/>
      <c r="B30" s="36"/>
      <c r="C30" s="29"/>
      <c r="D30" s="34"/>
      <c r="E30" s="16"/>
      <c r="F30" s="34"/>
      <c r="G30" s="34"/>
      <c r="H30" s="26">
        <f t="shared" si="4"/>
        <v>0</v>
      </c>
      <c r="I30" s="64"/>
      <c r="J30" s="64"/>
      <c r="K30" s="65"/>
      <c r="L30" s="61"/>
      <c r="M30" s="62"/>
    </row>
    <row r="31" spans="1:13">
      <c r="A31" s="37" t="s">
        <v>39</v>
      </c>
      <c r="B31" s="36">
        <f t="shared" ref="B31:G31" si="5">B32+B37</f>
        <v>9190</v>
      </c>
      <c r="C31" s="38">
        <v>0</v>
      </c>
      <c r="D31" s="38">
        <f t="shared" si="5"/>
        <v>0</v>
      </c>
      <c r="E31" s="39">
        <f t="shared" si="5"/>
        <v>0</v>
      </c>
      <c r="F31" s="38">
        <f t="shared" si="5"/>
        <v>0</v>
      </c>
      <c r="G31" s="38">
        <f t="shared" si="5"/>
        <v>0</v>
      </c>
      <c r="H31" s="26">
        <f t="shared" si="4"/>
        <v>9190</v>
      </c>
      <c r="I31" s="48">
        <f>K31+D31+E31+F31</f>
        <v>0</v>
      </c>
      <c r="J31" s="48"/>
      <c r="K31" s="39">
        <f>K32+K37</f>
        <v>0</v>
      </c>
      <c r="L31" s="61"/>
      <c r="M31" s="62"/>
    </row>
    <row r="32" spans="1:13">
      <c r="A32" s="40" t="s">
        <v>40</v>
      </c>
      <c r="B32" s="36">
        <f t="shared" ref="B32:G32" si="6">B33+B34+B35</f>
        <v>9190</v>
      </c>
      <c r="C32" s="38">
        <v>0</v>
      </c>
      <c r="D32" s="38">
        <f t="shared" si="6"/>
        <v>0</v>
      </c>
      <c r="E32" s="39">
        <f t="shared" si="6"/>
        <v>0</v>
      </c>
      <c r="F32" s="38">
        <f t="shared" si="6"/>
        <v>0</v>
      </c>
      <c r="G32" s="38">
        <f t="shared" si="6"/>
        <v>0</v>
      </c>
      <c r="H32" s="26">
        <f t="shared" si="4"/>
        <v>9190</v>
      </c>
      <c r="I32" s="64">
        <f>K32+D32+E32+F32</f>
        <v>0</v>
      </c>
      <c r="J32" s="64"/>
      <c r="K32" s="39">
        <f>K33+K34+K35</f>
        <v>0</v>
      </c>
      <c r="L32" s="61"/>
      <c r="M32" s="62"/>
    </row>
    <row r="33" spans="1:13">
      <c r="A33" s="41" t="s">
        <v>41</v>
      </c>
      <c r="B33" s="36"/>
      <c r="C33" s="38"/>
      <c r="D33" s="34"/>
      <c r="E33" s="16"/>
      <c r="F33" s="34"/>
      <c r="G33" s="34"/>
      <c r="H33" s="26">
        <f t="shared" si="4"/>
        <v>0</v>
      </c>
      <c r="I33" s="64"/>
      <c r="J33" s="64"/>
      <c r="K33" s="65"/>
      <c r="L33" s="61"/>
      <c r="M33" s="62"/>
    </row>
    <row r="34" ht="11.25" customHeight="1" spans="1:13">
      <c r="A34" s="41" t="s">
        <v>42</v>
      </c>
      <c r="B34" s="36"/>
      <c r="C34" s="38"/>
      <c r="D34" s="34"/>
      <c r="E34" s="16"/>
      <c r="F34" s="34"/>
      <c r="G34" s="34"/>
      <c r="H34" s="26">
        <f t="shared" si="4"/>
        <v>0</v>
      </c>
      <c r="I34" s="64"/>
      <c r="J34" s="64"/>
      <c r="K34" s="65"/>
      <c r="L34" s="61"/>
      <c r="M34" s="62"/>
    </row>
    <row r="35" ht="11.25" customHeight="1" spans="1:13">
      <c r="A35" s="41" t="s">
        <v>43</v>
      </c>
      <c r="B35" s="36">
        <v>9190</v>
      </c>
      <c r="C35" s="38"/>
      <c r="D35" s="38"/>
      <c r="E35" s="39"/>
      <c r="F35" s="38"/>
      <c r="G35" s="38"/>
      <c r="H35" s="26">
        <f t="shared" si="4"/>
        <v>9190</v>
      </c>
      <c r="I35" s="64"/>
      <c r="J35" s="64"/>
      <c r="K35" s="39"/>
      <c r="L35" s="61"/>
      <c r="M35" s="62"/>
    </row>
    <row r="36" ht="11.25" customHeight="1" spans="1:13">
      <c r="A36" s="35"/>
      <c r="B36" s="36"/>
      <c r="C36" s="38"/>
      <c r="D36" s="34"/>
      <c r="E36" s="16"/>
      <c r="F36" s="34"/>
      <c r="G36" s="34"/>
      <c r="H36" s="26">
        <f t="shared" si="4"/>
        <v>0</v>
      </c>
      <c r="I36" s="64"/>
      <c r="J36" s="64"/>
      <c r="K36" s="65"/>
      <c r="L36" s="61"/>
      <c r="M36" s="62"/>
    </row>
    <row r="37" ht="11.25" customHeight="1" spans="1:13">
      <c r="A37" s="40" t="s">
        <v>44</v>
      </c>
      <c r="B37" s="42"/>
      <c r="C37" s="38"/>
      <c r="D37" s="34"/>
      <c r="E37" s="16"/>
      <c r="F37" s="34"/>
      <c r="G37" s="34"/>
      <c r="H37" s="26">
        <f t="shared" si="4"/>
        <v>0</v>
      </c>
      <c r="I37" s="64"/>
      <c r="J37" s="64"/>
      <c r="K37" s="53"/>
      <c r="L37" s="61"/>
      <c r="M37" s="62"/>
    </row>
    <row r="38" ht="11.25" customHeight="1" spans="1:13">
      <c r="A38" s="43" t="s">
        <v>45</v>
      </c>
      <c r="B38" s="36"/>
      <c r="C38" s="38"/>
      <c r="D38" s="34"/>
      <c r="E38" s="16"/>
      <c r="F38" s="34"/>
      <c r="G38" s="34"/>
      <c r="H38" s="26">
        <f t="shared" si="4"/>
        <v>0</v>
      </c>
      <c r="I38" s="64"/>
      <c r="J38" s="64"/>
      <c r="K38" s="53"/>
      <c r="L38" s="61"/>
      <c r="M38" s="62"/>
    </row>
    <row r="39" ht="11.25" customHeight="1" spans="1:13">
      <c r="A39" s="43" t="s">
        <v>46</v>
      </c>
      <c r="B39" s="36"/>
      <c r="C39" s="38"/>
      <c r="D39" s="34"/>
      <c r="E39" s="16"/>
      <c r="F39" s="34"/>
      <c r="G39" s="34"/>
      <c r="H39" s="26">
        <f t="shared" si="4"/>
        <v>0</v>
      </c>
      <c r="I39" s="64"/>
      <c r="J39" s="64"/>
      <c r="K39" s="53"/>
      <c r="L39" s="61"/>
      <c r="M39" s="62"/>
    </row>
    <row r="40" ht="11.25" customHeight="1" spans="1:13">
      <c r="A40" s="43" t="s">
        <v>47</v>
      </c>
      <c r="B40" s="36"/>
      <c r="C40" s="38"/>
      <c r="D40" s="34"/>
      <c r="E40" s="16"/>
      <c r="F40" s="34"/>
      <c r="G40" s="34"/>
      <c r="H40" s="26">
        <f t="shared" si="4"/>
        <v>0</v>
      </c>
      <c r="I40" s="64"/>
      <c r="J40" s="64"/>
      <c r="K40" s="53"/>
      <c r="L40" s="61"/>
      <c r="M40" s="62"/>
    </row>
    <row r="41" ht="11.25" customHeight="1" spans="1:13">
      <c r="A41" s="43" t="s">
        <v>48</v>
      </c>
      <c r="B41" s="42"/>
      <c r="C41" s="38"/>
      <c r="D41" s="34"/>
      <c r="E41" s="16"/>
      <c r="F41" s="34"/>
      <c r="G41" s="34"/>
      <c r="H41" s="26">
        <f t="shared" si="4"/>
        <v>0</v>
      </c>
      <c r="I41" s="64"/>
      <c r="J41" s="64"/>
      <c r="K41" s="53"/>
      <c r="L41" s="61"/>
      <c r="M41" s="62"/>
    </row>
    <row r="42" ht="11.25" customHeight="1" spans="1:13">
      <c r="A42" s="43" t="s">
        <v>49</v>
      </c>
      <c r="B42" s="42"/>
      <c r="C42" s="38"/>
      <c r="D42" s="34"/>
      <c r="E42" s="16"/>
      <c r="F42" s="34"/>
      <c r="G42" s="34"/>
      <c r="H42" s="26">
        <f t="shared" si="4"/>
        <v>0</v>
      </c>
      <c r="I42" s="64"/>
      <c r="J42" s="64"/>
      <c r="K42" s="53"/>
      <c r="L42" s="61"/>
      <c r="M42" s="62"/>
    </row>
    <row r="43" ht="11.25" customHeight="1" spans="1:13">
      <c r="A43" s="43" t="s">
        <v>50</v>
      </c>
      <c r="B43" s="42"/>
      <c r="C43" s="38"/>
      <c r="D43" s="34"/>
      <c r="E43" s="16"/>
      <c r="F43" s="34"/>
      <c r="G43" s="34"/>
      <c r="H43" s="26">
        <f t="shared" si="4"/>
        <v>0</v>
      </c>
      <c r="I43" s="64"/>
      <c r="J43" s="64"/>
      <c r="K43" s="53"/>
      <c r="L43" s="61"/>
      <c r="M43" s="62"/>
    </row>
    <row r="44" ht="11.25" customHeight="1" spans="1:13">
      <c r="A44" s="43" t="s">
        <v>51</v>
      </c>
      <c r="B44" s="42"/>
      <c r="C44" s="38"/>
      <c r="D44" s="34"/>
      <c r="E44" s="16"/>
      <c r="F44" s="34"/>
      <c r="G44" s="34"/>
      <c r="H44" s="26">
        <f t="shared" si="4"/>
        <v>0</v>
      </c>
      <c r="I44" s="64"/>
      <c r="J44" s="64"/>
      <c r="K44" s="53"/>
      <c r="L44" s="61"/>
      <c r="M44" s="62"/>
    </row>
    <row r="45" spans="1:13">
      <c r="A45" s="40" t="s">
        <v>52</v>
      </c>
      <c r="B45" s="44"/>
      <c r="C45" s="45"/>
      <c r="D45" s="34"/>
      <c r="E45" s="16"/>
      <c r="F45" s="34"/>
      <c r="G45" s="34"/>
      <c r="H45" s="26">
        <f t="shared" si="4"/>
        <v>0</v>
      </c>
      <c r="I45" s="64"/>
      <c r="J45" s="64"/>
      <c r="K45" s="66"/>
      <c r="L45" s="61"/>
      <c r="M45" s="62"/>
    </row>
    <row r="46" spans="1:13">
      <c r="A46" s="22" t="s">
        <v>53</v>
      </c>
      <c r="B46" s="46">
        <f>B31+B4</f>
        <v>247124</v>
      </c>
      <c r="C46" s="48">
        <f>C31+C4</f>
        <v>81619.78</v>
      </c>
      <c r="D46" s="48"/>
      <c r="E46" s="49"/>
      <c r="F46" s="48"/>
      <c r="G46" s="48"/>
      <c r="H46" s="50">
        <f t="shared" ref="H46:K46" si="7">H31+H4</f>
        <v>402248.78</v>
      </c>
      <c r="I46" s="48">
        <f t="shared" si="7"/>
        <v>447563.78</v>
      </c>
      <c r="J46" s="48"/>
      <c r="K46" s="49">
        <f t="shared" si="7"/>
        <v>0</v>
      </c>
      <c r="L46" s="61"/>
      <c r="M46" s="62"/>
    </row>
    <row r="51" spans="2:3">
      <c r="B51" s="186" t="s">
        <v>54</v>
      </c>
      <c r="C51" s="3">
        <f>C4+F4</f>
        <v>137860.78</v>
      </c>
    </row>
    <row r="52" spans="2:3">
      <c r="B52" s="187" t="s">
        <v>55</v>
      </c>
      <c r="C52" s="3" t="e">
        <f>#REF!-'2020公共测算 1.17（不打）'!C51</f>
        <v>#REF!</v>
      </c>
    </row>
  </sheetData>
  <mergeCells count="14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393055555555556" right="0.393055555555556" top="0.236111111111111" bottom="0.708333333333333" header="0.196527777777778" footer="0.511805555555556"/>
  <pageSetup paperSize="8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O27" sqref="O27"/>
    </sheetView>
  </sheetViews>
  <sheetFormatPr defaultColWidth="12" defaultRowHeight="14.25"/>
  <cols>
    <col min="1" max="1" width="34.8333333333333" style="1" customWidth="1"/>
    <col min="2" max="2" width="20.1666666666667" style="2" customWidth="1"/>
    <col min="3" max="3" width="13.8333333333333" style="1" customWidth="1"/>
    <col min="4" max="4" width="14.8333333333333" style="3" customWidth="1"/>
    <col min="5" max="5" width="14.3333333333333" style="4" customWidth="1"/>
    <col min="6" max="6" width="16.1666666666667" style="5" customWidth="1"/>
    <col min="7" max="7" width="13.1666666666667" style="5" customWidth="1"/>
    <col min="8" max="8" width="16.1666666666667" style="5" customWidth="1"/>
    <col min="9" max="9" width="16.1666666666667" style="6" customWidth="1"/>
    <col min="10" max="10" width="13.5" style="1" customWidth="1"/>
    <col min="11" max="11" width="13.1666666666667" style="7" customWidth="1"/>
    <col min="12" max="12" width="15.1666666666667" style="8" customWidth="1"/>
    <col min="13" max="13" width="12" style="6" customWidth="1"/>
    <col min="14" max="14" width="16" style="1"/>
    <col min="15" max="15" width="17.5" style="181" customWidth="1"/>
    <col min="16" max="16384" width="12" style="1"/>
  </cols>
  <sheetData>
    <row r="1" ht="23.25" customHeight="1" spans="1:12">
      <c r="A1" s="9" t="s">
        <v>0</v>
      </c>
      <c r="B1" s="10"/>
      <c r="C1" s="9"/>
      <c r="D1" s="11"/>
      <c r="E1" s="12"/>
      <c r="F1" s="12"/>
      <c r="G1" s="12"/>
      <c r="H1" s="12"/>
      <c r="I1" s="51"/>
      <c r="J1" s="9"/>
      <c r="K1" s="52"/>
      <c r="L1" s="8">
        <f>B4-K4+C4+L4+E4+F4+G4</f>
        <v>447563.78</v>
      </c>
    </row>
    <row r="2" customHeight="1" spans="1:13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4" t="s">
        <v>8</v>
      </c>
      <c r="I2" s="53" t="s">
        <v>9</v>
      </c>
      <c r="J2" s="53" t="s">
        <v>10</v>
      </c>
      <c r="K2" s="54" t="s">
        <v>11</v>
      </c>
      <c r="L2" s="55" t="s">
        <v>12</v>
      </c>
      <c r="M2" s="56" t="s">
        <v>13</v>
      </c>
    </row>
    <row r="3" ht="28.5" customHeight="1" spans="1:13">
      <c r="A3" s="13"/>
      <c r="B3" s="14"/>
      <c r="C3" s="19"/>
      <c r="D3" s="20"/>
      <c r="E3" s="20"/>
      <c r="F3" s="21"/>
      <c r="G3" s="20"/>
      <c r="H3" s="14"/>
      <c r="I3" s="53"/>
      <c r="J3" s="53"/>
      <c r="K3" s="53"/>
      <c r="L3" s="57"/>
      <c r="M3" s="58"/>
    </row>
    <row r="4" spans="1:14">
      <c r="A4" s="22" t="s">
        <v>14</v>
      </c>
      <c r="B4" s="182">
        <f t="shared" ref="B4:G4" si="0">SUM(B5:B28)</f>
        <v>237934</v>
      </c>
      <c r="C4" s="182">
        <f t="shared" si="0"/>
        <v>81619.78</v>
      </c>
      <c r="D4" s="182">
        <f t="shared" si="0"/>
        <v>17264</v>
      </c>
      <c r="E4" s="183">
        <f t="shared" si="0"/>
        <v>0</v>
      </c>
      <c r="F4" s="182">
        <f t="shared" si="0"/>
        <v>56241</v>
      </c>
      <c r="G4" s="182">
        <f t="shared" si="0"/>
        <v>0</v>
      </c>
      <c r="H4" s="182">
        <f>B4+C4+D4+E4+F4+G4</f>
        <v>393058.78</v>
      </c>
      <c r="I4" s="188">
        <f>B4-K4+C4+L4+E4+F4+G4</f>
        <v>447563.78</v>
      </c>
      <c r="J4" s="188">
        <f>K4+M4</f>
        <v>12567</v>
      </c>
      <c r="K4" s="189">
        <f t="shared" ref="K4:M4" si="1">SUM(K5:K28)</f>
        <v>0</v>
      </c>
      <c r="L4" s="189">
        <f t="shared" si="1"/>
        <v>71769</v>
      </c>
      <c r="M4" s="189">
        <f t="shared" si="1"/>
        <v>12567</v>
      </c>
      <c r="N4" s="190">
        <f>G4+F4+C4</f>
        <v>137860.78</v>
      </c>
    </row>
    <row r="5" spans="1:15">
      <c r="A5" s="184" t="s">
        <v>15</v>
      </c>
      <c r="B5" s="28">
        <f>25854-10000</f>
        <v>15854</v>
      </c>
      <c r="C5" s="29">
        <v>702.31</v>
      </c>
      <c r="D5" s="29"/>
      <c r="E5" s="30"/>
      <c r="F5" s="31">
        <f>6.7+5.3+37+586</f>
        <v>635</v>
      </c>
      <c r="G5" s="29"/>
      <c r="H5" s="26">
        <f t="shared" ref="H5:H28" si="2">B5+C5+D5+E5+F5+G5</f>
        <v>17191.31</v>
      </c>
      <c r="I5" s="59"/>
      <c r="J5" s="59"/>
      <c r="K5" s="63"/>
      <c r="L5" s="61">
        <v>528</v>
      </c>
      <c r="M5" s="62">
        <v>461</v>
      </c>
      <c r="O5" s="181">
        <v>140307.67</v>
      </c>
    </row>
    <row r="6" spans="1:13">
      <c r="A6" s="184" t="s">
        <v>16</v>
      </c>
      <c r="B6" s="28"/>
      <c r="C6" s="29"/>
      <c r="D6" s="29"/>
      <c r="E6" s="30"/>
      <c r="F6" s="31"/>
      <c r="G6" s="29"/>
      <c r="H6" s="26">
        <f t="shared" si="2"/>
        <v>0</v>
      </c>
      <c r="I6" s="59"/>
      <c r="J6" s="59"/>
      <c r="K6" s="63"/>
      <c r="L6" s="61"/>
      <c r="M6" s="62"/>
    </row>
    <row r="7" spans="1:15">
      <c r="A7" s="184" t="s">
        <v>17</v>
      </c>
      <c r="B7" s="28">
        <v>378</v>
      </c>
      <c r="C7" s="29">
        <v>267.77</v>
      </c>
      <c r="D7" s="29"/>
      <c r="E7" s="30"/>
      <c r="F7" s="31">
        <v>-15</v>
      </c>
      <c r="G7" s="29"/>
      <c r="H7" s="26">
        <f t="shared" si="2"/>
        <v>630.77</v>
      </c>
      <c r="I7" s="59"/>
      <c r="J7" s="59"/>
      <c r="K7" s="63"/>
      <c r="L7" s="61">
        <v>200</v>
      </c>
      <c r="M7" s="62"/>
      <c r="O7" s="181">
        <f>B4-O5</f>
        <v>97626.33</v>
      </c>
    </row>
    <row r="8" spans="1:15">
      <c r="A8" s="184" t="s">
        <v>18</v>
      </c>
      <c r="B8" s="28">
        <v>9451</v>
      </c>
      <c r="C8" s="29">
        <v>100</v>
      </c>
      <c r="D8" s="29"/>
      <c r="E8" s="30"/>
      <c r="F8" s="31">
        <v>3079</v>
      </c>
      <c r="G8" s="29"/>
      <c r="H8" s="26">
        <f t="shared" si="2"/>
        <v>12630</v>
      </c>
      <c r="I8" s="59"/>
      <c r="J8" s="59"/>
      <c r="K8" s="63"/>
      <c r="L8" s="61">
        <v>1287</v>
      </c>
      <c r="M8" s="62">
        <v>17</v>
      </c>
      <c r="O8" s="181">
        <f>O7-B25-B26-B27</f>
        <v>37457.33</v>
      </c>
    </row>
    <row r="9" spans="1:13">
      <c r="A9" s="184" t="s">
        <v>19</v>
      </c>
      <c r="B9" s="28">
        <f>36107-10000-5000</f>
        <v>21107</v>
      </c>
      <c r="C9" s="29">
        <v>3542.5</v>
      </c>
      <c r="D9" s="29"/>
      <c r="E9" s="30"/>
      <c r="F9" s="31">
        <v>9596</v>
      </c>
      <c r="G9" s="29"/>
      <c r="H9" s="26">
        <f t="shared" si="2"/>
        <v>34245.5</v>
      </c>
      <c r="I9" s="59"/>
      <c r="J9" s="59"/>
      <c r="K9" s="63"/>
      <c r="L9" s="61">
        <v>8223</v>
      </c>
      <c r="M9" s="62"/>
    </row>
    <row r="10" spans="1:13">
      <c r="A10" s="184" t="s">
        <v>20</v>
      </c>
      <c r="B10" s="28">
        <v>63</v>
      </c>
      <c r="C10" s="29">
        <v>60</v>
      </c>
      <c r="D10" s="29"/>
      <c r="E10" s="30"/>
      <c r="F10" s="31"/>
      <c r="G10" s="29"/>
      <c r="H10" s="26">
        <f t="shared" si="2"/>
        <v>123</v>
      </c>
      <c r="I10" s="59"/>
      <c r="J10" s="59"/>
      <c r="K10" s="63"/>
      <c r="L10" s="61">
        <v>38</v>
      </c>
      <c r="M10" s="62"/>
    </row>
    <row r="11" spans="1:13">
      <c r="A11" s="184" t="s">
        <v>21</v>
      </c>
      <c r="B11" s="28">
        <v>11190</v>
      </c>
      <c r="C11" s="29">
        <v>1526.37</v>
      </c>
      <c r="D11" s="29"/>
      <c r="E11" s="30"/>
      <c r="F11" s="31">
        <f>131+48</f>
        <v>179</v>
      </c>
      <c r="G11" s="29"/>
      <c r="H11" s="26">
        <f t="shared" si="2"/>
        <v>12895.37</v>
      </c>
      <c r="I11" s="59"/>
      <c r="J11" s="59"/>
      <c r="K11" s="63"/>
      <c r="L11" s="61">
        <v>718</v>
      </c>
      <c r="M11" s="62">
        <v>39</v>
      </c>
    </row>
    <row r="12" spans="1:13">
      <c r="A12" s="184" t="s">
        <v>22</v>
      </c>
      <c r="B12" s="28">
        <f>48394-20000+13736</f>
        <v>42130</v>
      </c>
      <c r="C12" s="29">
        <v>13847.37</v>
      </c>
      <c r="D12" s="29"/>
      <c r="E12" s="30"/>
      <c r="F12" s="31">
        <f>25+8405</f>
        <v>8430</v>
      </c>
      <c r="G12" s="31"/>
      <c r="H12" s="26">
        <f t="shared" si="2"/>
        <v>64407.37</v>
      </c>
      <c r="I12" s="59"/>
      <c r="J12" s="59"/>
      <c r="K12" s="63"/>
      <c r="L12" s="61">
        <v>4958</v>
      </c>
      <c r="M12" s="62">
        <v>86</v>
      </c>
    </row>
    <row r="13" spans="1:13">
      <c r="A13" s="184" t="s">
        <v>23</v>
      </c>
      <c r="B13" s="28">
        <v>25503</v>
      </c>
      <c r="C13" s="29">
        <v>12813.26</v>
      </c>
      <c r="D13" s="29"/>
      <c r="E13" s="30"/>
      <c r="F13" s="31">
        <v>15868</v>
      </c>
      <c r="G13" s="31"/>
      <c r="H13" s="26">
        <f t="shared" si="2"/>
        <v>54184.26</v>
      </c>
      <c r="I13" s="59"/>
      <c r="J13" s="59"/>
      <c r="K13" s="63"/>
      <c r="L13" s="61">
        <v>9987</v>
      </c>
      <c r="M13" s="62">
        <v>976</v>
      </c>
    </row>
    <row r="14" spans="1:13">
      <c r="A14" s="184" t="s">
        <v>24</v>
      </c>
      <c r="B14" s="28">
        <v>2678</v>
      </c>
      <c r="C14" s="29">
        <v>193.23</v>
      </c>
      <c r="D14" s="29"/>
      <c r="E14" s="30"/>
      <c r="F14" s="31"/>
      <c r="G14" s="29"/>
      <c r="H14" s="26">
        <f t="shared" si="2"/>
        <v>2871.23</v>
      </c>
      <c r="I14" s="59"/>
      <c r="J14" s="59"/>
      <c r="K14" s="63"/>
      <c r="L14" s="61">
        <v>16216</v>
      </c>
      <c r="M14" s="62"/>
    </row>
    <row r="15" spans="1:13">
      <c r="A15" s="184" t="s">
        <v>25</v>
      </c>
      <c r="B15" s="28">
        <f>25740</f>
        <v>25740</v>
      </c>
      <c r="C15" s="29">
        <v>7462.24</v>
      </c>
      <c r="D15" s="29"/>
      <c r="E15" s="30"/>
      <c r="F15" s="31"/>
      <c r="G15" s="29"/>
      <c r="H15" s="26">
        <f t="shared" si="2"/>
        <v>33202.24</v>
      </c>
      <c r="I15" s="59"/>
      <c r="J15" s="59"/>
      <c r="K15" s="63"/>
      <c r="L15" s="61">
        <v>7571</v>
      </c>
      <c r="M15" s="62">
        <v>555</v>
      </c>
    </row>
    <row r="16" spans="1:15">
      <c r="A16" s="184" t="s">
        <v>26</v>
      </c>
      <c r="B16" s="28">
        <f>16613-10000</f>
        <v>6613</v>
      </c>
      <c r="C16" s="29">
        <v>25443.65</v>
      </c>
      <c r="D16" s="29">
        <v>17264</v>
      </c>
      <c r="E16" s="30"/>
      <c r="F16" s="31">
        <f>1123+10873+10+2139+3195</f>
        <v>17340</v>
      </c>
      <c r="G16" s="29"/>
      <c r="H16" s="26">
        <f t="shared" si="2"/>
        <v>66660.65</v>
      </c>
      <c r="I16" s="59"/>
      <c r="J16" s="59"/>
      <c r="K16" s="63"/>
      <c r="L16" s="61">
        <v>19700</v>
      </c>
      <c r="M16" s="62">
        <v>9419</v>
      </c>
      <c r="O16" s="181">
        <v>17264</v>
      </c>
    </row>
    <row r="17" spans="1:13">
      <c r="A17" s="184" t="s">
        <v>27</v>
      </c>
      <c r="B17" s="28">
        <v>2397</v>
      </c>
      <c r="C17" s="29">
        <v>13795.96</v>
      </c>
      <c r="D17" s="29"/>
      <c r="E17" s="30"/>
      <c r="F17" s="31"/>
      <c r="G17" s="29"/>
      <c r="H17" s="26">
        <f t="shared" si="2"/>
        <v>16192.96</v>
      </c>
      <c r="I17" s="59"/>
      <c r="J17" s="59"/>
      <c r="K17" s="63"/>
      <c r="L17" s="61">
        <v>663</v>
      </c>
      <c r="M17" s="62">
        <v>94</v>
      </c>
    </row>
    <row r="18" spans="1:13">
      <c r="A18" s="184" t="s">
        <v>28</v>
      </c>
      <c r="B18" s="28">
        <v>152</v>
      </c>
      <c r="C18" s="29"/>
      <c r="D18" s="29"/>
      <c r="E18" s="30"/>
      <c r="F18" s="31"/>
      <c r="G18" s="29"/>
      <c r="H18" s="26">
        <f t="shared" si="2"/>
        <v>152</v>
      </c>
      <c r="I18" s="59"/>
      <c r="J18" s="59"/>
      <c r="K18" s="63"/>
      <c r="L18" s="61"/>
      <c r="M18" s="62"/>
    </row>
    <row r="19" spans="1:13">
      <c r="A19" s="184" t="s">
        <v>29</v>
      </c>
      <c r="B19" s="28"/>
      <c r="C19" s="29">
        <v>5</v>
      </c>
      <c r="D19" s="29"/>
      <c r="E19" s="30"/>
      <c r="F19" s="31">
        <v>107</v>
      </c>
      <c r="G19" s="29"/>
      <c r="H19" s="26">
        <f>B19+C18+D19+E19+F19+G19</f>
        <v>107</v>
      </c>
      <c r="I19" s="59"/>
      <c r="J19" s="59"/>
      <c r="K19" s="63"/>
      <c r="L19" s="61">
        <v>172</v>
      </c>
      <c r="M19" s="62"/>
    </row>
    <row r="20" spans="1:13">
      <c r="A20" s="184" t="s">
        <v>30</v>
      </c>
      <c r="B20" s="28"/>
      <c r="C20" s="29"/>
      <c r="D20" s="29"/>
      <c r="E20" s="30"/>
      <c r="F20" s="31"/>
      <c r="G20" s="29"/>
      <c r="H20" s="26">
        <f t="shared" si="2"/>
        <v>0</v>
      </c>
      <c r="I20" s="59"/>
      <c r="J20" s="59"/>
      <c r="K20" s="63"/>
      <c r="L20" s="61"/>
      <c r="M20" s="62"/>
    </row>
    <row r="21" spans="1:13">
      <c r="A21" s="184" t="s">
        <v>31</v>
      </c>
      <c r="B21" s="28">
        <v>6790</v>
      </c>
      <c r="C21" s="29">
        <v>145</v>
      </c>
      <c r="D21" s="29"/>
      <c r="E21" s="30"/>
      <c r="F21" s="31"/>
      <c r="G21" s="29"/>
      <c r="H21" s="26">
        <f t="shared" si="2"/>
        <v>6935</v>
      </c>
      <c r="I21" s="59"/>
      <c r="J21" s="59"/>
      <c r="K21" s="63"/>
      <c r="L21" s="61">
        <v>145</v>
      </c>
      <c r="M21" s="62">
        <v>8</v>
      </c>
    </row>
    <row r="22" spans="1:13">
      <c r="A22" s="184" t="s">
        <v>32</v>
      </c>
      <c r="B22" s="28">
        <v>6455</v>
      </c>
      <c r="C22" s="29">
        <v>1482.62</v>
      </c>
      <c r="D22" s="29"/>
      <c r="E22" s="30"/>
      <c r="F22" s="31">
        <v>167</v>
      </c>
      <c r="G22" s="29"/>
      <c r="H22" s="26">
        <f t="shared" si="2"/>
        <v>8104.62</v>
      </c>
      <c r="I22" s="59"/>
      <c r="J22" s="59"/>
      <c r="K22" s="63"/>
      <c r="L22" s="61">
        <v>633</v>
      </c>
      <c r="M22" s="62">
        <v>912</v>
      </c>
    </row>
    <row r="23" spans="1:19">
      <c r="A23" s="184" t="s">
        <v>33</v>
      </c>
      <c r="B23" s="28">
        <v>113</v>
      </c>
      <c r="C23" s="29"/>
      <c r="D23" s="29"/>
      <c r="E23" s="30"/>
      <c r="F23" s="31">
        <v>855</v>
      </c>
      <c r="G23" s="29"/>
      <c r="H23" s="26">
        <f t="shared" si="2"/>
        <v>968</v>
      </c>
      <c r="I23" s="59"/>
      <c r="J23" s="59"/>
      <c r="K23" s="63"/>
      <c r="L23" s="61">
        <v>696</v>
      </c>
      <c r="M23" s="62"/>
      <c r="P23" s="191" t="s">
        <v>238</v>
      </c>
      <c r="Q23" s="191"/>
      <c r="R23" s="191"/>
      <c r="S23" s="191"/>
    </row>
    <row r="24" spans="1:13">
      <c r="A24" s="184" t="s">
        <v>34</v>
      </c>
      <c r="B24" s="28">
        <v>1151</v>
      </c>
      <c r="C24" s="29">
        <v>32.5</v>
      </c>
      <c r="D24" s="29"/>
      <c r="E24" s="30"/>
      <c r="F24" s="31"/>
      <c r="G24" s="29"/>
      <c r="H24" s="26">
        <f t="shared" si="2"/>
        <v>1183.5</v>
      </c>
      <c r="I24" s="59"/>
      <c r="J24" s="59"/>
      <c r="K24" s="63"/>
      <c r="L24" s="61">
        <v>34</v>
      </c>
      <c r="M24" s="62"/>
    </row>
    <row r="25" spans="1:13">
      <c r="A25" s="184" t="s">
        <v>35</v>
      </c>
      <c r="B25" s="28">
        <v>3930</v>
      </c>
      <c r="C25" s="29"/>
      <c r="D25" s="29">
        <f t="shared" ref="D25:D28" si="3">L25+M25</f>
        <v>0</v>
      </c>
      <c r="E25" s="30"/>
      <c r="F25" s="29"/>
      <c r="G25" s="29"/>
      <c r="H25" s="26">
        <v>3934</v>
      </c>
      <c r="I25" s="59"/>
      <c r="J25" s="59"/>
      <c r="K25" s="63"/>
      <c r="L25" s="61"/>
      <c r="M25" s="62"/>
    </row>
    <row r="26" spans="1:13">
      <c r="A26" s="184" t="s">
        <v>36</v>
      </c>
      <c r="B26" s="28">
        <v>47640</v>
      </c>
      <c r="C26" s="185">
        <v>200</v>
      </c>
      <c r="D26" s="29">
        <f t="shared" si="3"/>
        <v>0</v>
      </c>
      <c r="E26" s="30"/>
      <c r="F26" s="29"/>
      <c r="G26" s="29"/>
      <c r="H26" s="26">
        <f t="shared" si="2"/>
        <v>47840</v>
      </c>
      <c r="I26" s="59"/>
      <c r="J26" s="59"/>
      <c r="K26" s="63"/>
      <c r="L26" s="61"/>
      <c r="M26" s="62"/>
    </row>
    <row r="27" spans="1:13">
      <c r="A27" s="184" t="s">
        <v>37</v>
      </c>
      <c r="B27" s="28">
        <v>8599</v>
      </c>
      <c r="C27" s="29"/>
      <c r="D27" s="29">
        <f t="shared" si="3"/>
        <v>0</v>
      </c>
      <c r="E27" s="30"/>
      <c r="F27" s="29"/>
      <c r="G27" s="29"/>
      <c r="H27" s="26">
        <f t="shared" si="2"/>
        <v>8599</v>
      </c>
      <c r="I27" s="59"/>
      <c r="J27" s="59"/>
      <c r="K27" s="63"/>
      <c r="L27" s="61"/>
      <c r="M27" s="62"/>
    </row>
    <row r="28" spans="1:13">
      <c r="A28" s="184" t="s">
        <v>38</v>
      </c>
      <c r="B28" s="33"/>
      <c r="C28" s="29"/>
      <c r="D28" s="29">
        <f t="shared" si="3"/>
        <v>0</v>
      </c>
      <c r="E28" s="16"/>
      <c r="F28" s="34"/>
      <c r="G28" s="34"/>
      <c r="H28" s="26">
        <f t="shared" si="2"/>
        <v>0</v>
      </c>
      <c r="I28" s="59"/>
      <c r="J28" s="59"/>
      <c r="K28" s="63"/>
      <c r="L28" s="61"/>
      <c r="M28" s="62"/>
    </row>
    <row r="29" spans="1:13">
      <c r="A29" s="35"/>
      <c r="B29" s="36"/>
      <c r="C29" s="29"/>
      <c r="D29" s="34"/>
      <c r="E29" s="16"/>
      <c r="F29" s="34"/>
      <c r="G29" s="34"/>
      <c r="H29" s="26">
        <f t="shared" ref="H29:H45" si="4">B29+C29+D29+E29</f>
        <v>0</v>
      </c>
      <c r="I29" s="64"/>
      <c r="J29" s="64"/>
      <c r="K29" s="53"/>
      <c r="L29" s="61"/>
      <c r="M29" s="62"/>
    </row>
    <row r="30" spans="1:13">
      <c r="A30" s="35"/>
      <c r="B30" s="36"/>
      <c r="C30" s="29"/>
      <c r="D30" s="34"/>
      <c r="E30" s="16"/>
      <c r="F30" s="34"/>
      <c r="G30" s="34"/>
      <c r="H30" s="26">
        <f t="shared" si="4"/>
        <v>0</v>
      </c>
      <c r="I30" s="64"/>
      <c r="J30" s="64"/>
      <c r="K30" s="65"/>
      <c r="L30" s="61"/>
      <c r="M30" s="62"/>
    </row>
    <row r="31" spans="1:13">
      <c r="A31" s="37" t="s">
        <v>39</v>
      </c>
      <c r="B31" s="36">
        <f t="shared" ref="B31:G31" si="5">B32+B37</f>
        <v>9190</v>
      </c>
      <c r="C31" s="38">
        <v>0</v>
      </c>
      <c r="D31" s="38">
        <f t="shared" si="5"/>
        <v>0</v>
      </c>
      <c r="E31" s="39">
        <f t="shared" si="5"/>
        <v>0</v>
      </c>
      <c r="F31" s="38">
        <f t="shared" si="5"/>
        <v>0</v>
      </c>
      <c r="G31" s="38">
        <f t="shared" si="5"/>
        <v>0</v>
      </c>
      <c r="H31" s="26">
        <f t="shared" si="4"/>
        <v>9190</v>
      </c>
      <c r="I31" s="48">
        <f>K31+D31+E31+F31</f>
        <v>0</v>
      </c>
      <c r="J31" s="48"/>
      <c r="K31" s="39">
        <f>K32+K37</f>
        <v>0</v>
      </c>
      <c r="L31" s="61"/>
      <c r="M31" s="62"/>
    </row>
    <row r="32" spans="1:13">
      <c r="A32" s="40" t="s">
        <v>40</v>
      </c>
      <c r="B32" s="36">
        <f t="shared" ref="B32:G32" si="6">B33+B34+B35</f>
        <v>9190</v>
      </c>
      <c r="C32" s="38">
        <v>0</v>
      </c>
      <c r="D32" s="38">
        <f t="shared" si="6"/>
        <v>0</v>
      </c>
      <c r="E32" s="39">
        <f t="shared" si="6"/>
        <v>0</v>
      </c>
      <c r="F32" s="38">
        <f t="shared" si="6"/>
        <v>0</v>
      </c>
      <c r="G32" s="38">
        <f t="shared" si="6"/>
        <v>0</v>
      </c>
      <c r="H32" s="26">
        <f t="shared" si="4"/>
        <v>9190</v>
      </c>
      <c r="I32" s="64">
        <f>K32+D32+E32+F32</f>
        <v>0</v>
      </c>
      <c r="J32" s="64"/>
      <c r="K32" s="39">
        <f>K33+K34+K35</f>
        <v>0</v>
      </c>
      <c r="L32" s="61"/>
      <c r="M32" s="62"/>
    </row>
    <row r="33" spans="1:13">
      <c r="A33" s="41" t="s">
        <v>41</v>
      </c>
      <c r="B33" s="36"/>
      <c r="C33" s="38"/>
      <c r="D33" s="34"/>
      <c r="E33" s="16"/>
      <c r="F33" s="34"/>
      <c r="G33" s="34"/>
      <c r="H33" s="26">
        <f t="shared" si="4"/>
        <v>0</v>
      </c>
      <c r="I33" s="64"/>
      <c r="J33" s="64"/>
      <c r="K33" s="65"/>
      <c r="L33" s="61"/>
      <c r="M33" s="62"/>
    </row>
    <row r="34" ht="11.25" customHeight="1" spans="1:13">
      <c r="A34" s="41" t="s">
        <v>42</v>
      </c>
      <c r="B34" s="36"/>
      <c r="C34" s="38"/>
      <c r="D34" s="34"/>
      <c r="E34" s="16"/>
      <c r="F34" s="34"/>
      <c r="G34" s="34"/>
      <c r="H34" s="26">
        <f t="shared" si="4"/>
        <v>0</v>
      </c>
      <c r="I34" s="64"/>
      <c r="J34" s="64"/>
      <c r="K34" s="65"/>
      <c r="L34" s="61"/>
      <c r="M34" s="62"/>
    </row>
    <row r="35" ht="11.25" customHeight="1" spans="1:13">
      <c r="A35" s="41" t="s">
        <v>43</v>
      </c>
      <c r="B35" s="36">
        <v>9190</v>
      </c>
      <c r="C35" s="38"/>
      <c r="D35" s="38"/>
      <c r="E35" s="39"/>
      <c r="F35" s="38"/>
      <c r="G35" s="38"/>
      <c r="H35" s="26">
        <f t="shared" si="4"/>
        <v>9190</v>
      </c>
      <c r="I35" s="64"/>
      <c r="J35" s="64"/>
      <c r="K35" s="39"/>
      <c r="L35" s="61"/>
      <c r="M35" s="62"/>
    </row>
    <row r="36" ht="11.25" customHeight="1" spans="1:13">
      <c r="A36" s="35"/>
      <c r="B36" s="36"/>
      <c r="C36" s="38"/>
      <c r="D36" s="34"/>
      <c r="E36" s="16"/>
      <c r="F36" s="34"/>
      <c r="G36" s="34"/>
      <c r="H36" s="26">
        <f t="shared" si="4"/>
        <v>0</v>
      </c>
      <c r="I36" s="64"/>
      <c r="J36" s="64"/>
      <c r="K36" s="65"/>
      <c r="L36" s="61"/>
      <c r="M36" s="62"/>
    </row>
    <row r="37" ht="11.25" customHeight="1" spans="1:13">
      <c r="A37" s="40" t="s">
        <v>44</v>
      </c>
      <c r="B37" s="42"/>
      <c r="C37" s="38"/>
      <c r="D37" s="34"/>
      <c r="E37" s="16"/>
      <c r="F37" s="34"/>
      <c r="G37" s="34"/>
      <c r="H37" s="26">
        <f t="shared" si="4"/>
        <v>0</v>
      </c>
      <c r="I37" s="64"/>
      <c r="J37" s="64"/>
      <c r="K37" s="53"/>
      <c r="L37" s="61"/>
      <c r="M37" s="62"/>
    </row>
    <row r="38" ht="11.25" customHeight="1" spans="1:13">
      <c r="A38" s="43" t="s">
        <v>45</v>
      </c>
      <c r="B38" s="36"/>
      <c r="C38" s="38"/>
      <c r="D38" s="34"/>
      <c r="E38" s="16"/>
      <c r="F38" s="34"/>
      <c r="G38" s="34"/>
      <c r="H38" s="26">
        <f t="shared" si="4"/>
        <v>0</v>
      </c>
      <c r="I38" s="64"/>
      <c r="J38" s="64"/>
      <c r="K38" s="53"/>
      <c r="L38" s="61"/>
      <c r="M38" s="62"/>
    </row>
    <row r="39" ht="11.25" customHeight="1" spans="1:13">
      <c r="A39" s="43" t="s">
        <v>46</v>
      </c>
      <c r="B39" s="36"/>
      <c r="C39" s="38"/>
      <c r="D39" s="34"/>
      <c r="E39" s="16"/>
      <c r="F39" s="34"/>
      <c r="G39" s="34"/>
      <c r="H39" s="26">
        <f t="shared" si="4"/>
        <v>0</v>
      </c>
      <c r="I39" s="64"/>
      <c r="J39" s="64"/>
      <c r="K39" s="53"/>
      <c r="L39" s="61"/>
      <c r="M39" s="62"/>
    </row>
    <row r="40" ht="11.25" customHeight="1" spans="1:13">
      <c r="A40" s="43" t="s">
        <v>47</v>
      </c>
      <c r="B40" s="36"/>
      <c r="C40" s="38"/>
      <c r="D40" s="34"/>
      <c r="E40" s="16"/>
      <c r="F40" s="34"/>
      <c r="G40" s="34"/>
      <c r="H40" s="26">
        <f t="shared" si="4"/>
        <v>0</v>
      </c>
      <c r="I40" s="64"/>
      <c r="J40" s="64"/>
      <c r="K40" s="53"/>
      <c r="L40" s="61"/>
      <c r="M40" s="62"/>
    </row>
    <row r="41" ht="11.25" customHeight="1" spans="1:13">
      <c r="A41" s="43" t="s">
        <v>48</v>
      </c>
      <c r="B41" s="42"/>
      <c r="C41" s="38"/>
      <c r="D41" s="34"/>
      <c r="E41" s="16"/>
      <c r="F41" s="34"/>
      <c r="G41" s="34"/>
      <c r="H41" s="26">
        <f t="shared" si="4"/>
        <v>0</v>
      </c>
      <c r="I41" s="64"/>
      <c r="J41" s="64"/>
      <c r="K41" s="53"/>
      <c r="L41" s="61"/>
      <c r="M41" s="62"/>
    </row>
    <row r="42" ht="11.25" customHeight="1" spans="1:13">
      <c r="A42" s="43" t="s">
        <v>49</v>
      </c>
      <c r="B42" s="42"/>
      <c r="C42" s="38"/>
      <c r="D42" s="34"/>
      <c r="E42" s="16"/>
      <c r="F42" s="34"/>
      <c r="G42" s="34"/>
      <c r="H42" s="26">
        <f t="shared" si="4"/>
        <v>0</v>
      </c>
      <c r="I42" s="64"/>
      <c r="J42" s="64"/>
      <c r="K42" s="53"/>
      <c r="L42" s="61"/>
      <c r="M42" s="62"/>
    </row>
    <row r="43" ht="11.25" customHeight="1" spans="1:13">
      <c r="A43" s="43" t="s">
        <v>50</v>
      </c>
      <c r="B43" s="42"/>
      <c r="C43" s="38"/>
      <c r="D43" s="34"/>
      <c r="E43" s="16"/>
      <c r="F43" s="34"/>
      <c r="G43" s="34"/>
      <c r="H43" s="26">
        <f t="shared" si="4"/>
        <v>0</v>
      </c>
      <c r="I43" s="64"/>
      <c r="J43" s="64"/>
      <c r="K43" s="53"/>
      <c r="L43" s="61"/>
      <c r="M43" s="62"/>
    </row>
    <row r="44" ht="11.25" customHeight="1" spans="1:13">
      <c r="A44" s="43" t="s">
        <v>51</v>
      </c>
      <c r="B44" s="42"/>
      <c r="C44" s="38"/>
      <c r="D44" s="34"/>
      <c r="E44" s="16"/>
      <c r="F44" s="34"/>
      <c r="G44" s="34"/>
      <c r="H44" s="26">
        <f t="shared" si="4"/>
        <v>0</v>
      </c>
      <c r="I44" s="64"/>
      <c r="J44" s="64"/>
      <c r="K44" s="53"/>
      <c r="L44" s="61"/>
      <c r="M44" s="62"/>
    </row>
    <row r="45" spans="1:13">
      <c r="A45" s="40" t="s">
        <v>52</v>
      </c>
      <c r="B45" s="44"/>
      <c r="C45" s="45"/>
      <c r="D45" s="34"/>
      <c r="E45" s="16"/>
      <c r="F45" s="34"/>
      <c r="G45" s="34"/>
      <c r="H45" s="26">
        <f t="shared" si="4"/>
        <v>0</v>
      </c>
      <c r="I45" s="64"/>
      <c r="J45" s="64"/>
      <c r="K45" s="66"/>
      <c r="L45" s="61"/>
      <c r="M45" s="62"/>
    </row>
    <row r="46" spans="1:13">
      <c r="A46" s="22" t="s">
        <v>53</v>
      </c>
      <c r="B46" s="46">
        <f>B31+B4</f>
        <v>247124</v>
      </c>
      <c r="C46" s="48">
        <f>C31+C4</f>
        <v>81619.78</v>
      </c>
      <c r="D46" s="48"/>
      <c r="E46" s="49"/>
      <c r="F46" s="48"/>
      <c r="G46" s="48"/>
      <c r="H46" s="50">
        <f t="shared" ref="H46:K46" si="7">H31+H4</f>
        <v>402248.78</v>
      </c>
      <c r="I46" s="48">
        <f t="shared" si="7"/>
        <v>447563.78</v>
      </c>
      <c r="J46" s="48"/>
      <c r="K46" s="49">
        <f t="shared" si="7"/>
        <v>0</v>
      </c>
      <c r="L46" s="61"/>
      <c r="M46" s="62"/>
    </row>
    <row r="51" spans="2:3">
      <c r="B51" s="186" t="s">
        <v>54</v>
      </c>
      <c r="C51" s="3">
        <f>C4+F4</f>
        <v>137860.78</v>
      </c>
    </row>
    <row r="52" spans="2:3">
      <c r="B52" s="187" t="s">
        <v>55</v>
      </c>
      <c r="C52" s="3" t="e">
        <f>#REF!-'2020公共测算'!C51</f>
        <v>#REF!</v>
      </c>
    </row>
  </sheetData>
  <mergeCells count="15">
    <mergeCell ref="A1:J1"/>
    <mergeCell ref="P23:S2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393055555555556" right="0.393055555555556" top="0.236111111111111" bottom="0.708333333333333" header="0.196527777777778" footer="0.511805555555556"/>
  <pageSetup paperSize="8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4"/>
  <sheetViews>
    <sheetView topLeftCell="G1" workbookViewId="0">
      <selection activeCell="K31" sqref="K31"/>
    </sheetView>
  </sheetViews>
  <sheetFormatPr defaultColWidth="12" defaultRowHeight="14.25"/>
  <cols>
    <col min="1" max="1" width="46.1666666666667" style="69" hidden="1" customWidth="1"/>
    <col min="2" max="3" width="12.1666666666667" style="69" hidden="1" customWidth="1"/>
    <col min="4" max="4" width="12.6666666666667" style="69" hidden="1" customWidth="1"/>
    <col min="5" max="5" width="13.1666666666667" style="69" hidden="1" customWidth="1"/>
    <col min="6" max="6" width="2" style="69" hidden="1" customWidth="1"/>
    <col min="7" max="7" width="80.1666666666667" style="69" customWidth="1"/>
    <col min="8" max="8" width="20.8333333333333" style="70" customWidth="1"/>
    <col min="9" max="9" width="17.8333333333333" style="71" customWidth="1"/>
    <col min="10" max="10" width="20.8333333333333" style="72" customWidth="1"/>
    <col min="11" max="11" width="20.8333333333333" style="73" customWidth="1"/>
    <col min="12" max="13" width="20.8333333333333" style="72" customWidth="1"/>
    <col min="14" max="14" width="38" style="69"/>
    <col min="15" max="251" width="12" style="69" customWidth="1"/>
    <col min="252" max="16384" width="12" style="69"/>
  </cols>
  <sheetData>
    <row r="1" ht="13.5" spans="1:1">
      <c r="A1" s="74" t="s">
        <v>239</v>
      </c>
    </row>
    <row r="2" ht="21" customHeight="1" spans="1:13">
      <c r="A2" s="75" t="s">
        <v>240</v>
      </c>
      <c r="B2" s="75"/>
      <c r="C2" s="75"/>
      <c r="D2" s="75"/>
      <c r="E2" s="75"/>
      <c r="F2" s="75"/>
      <c r="G2" s="75"/>
      <c r="H2" s="76"/>
      <c r="I2" s="150"/>
      <c r="J2" s="151"/>
      <c r="K2" s="152"/>
      <c r="L2" s="69"/>
      <c r="M2" s="69"/>
    </row>
    <row r="3" s="67" customFormat="1" ht="12.75" spans="1:13">
      <c r="A3" s="77" t="s">
        <v>241</v>
      </c>
      <c r="B3" s="78"/>
      <c r="C3" s="78"/>
      <c r="D3" s="78"/>
      <c r="H3" s="79"/>
      <c r="I3" s="153"/>
      <c r="J3" s="154"/>
      <c r="K3" s="67" t="s">
        <v>62</v>
      </c>
      <c r="L3" s="154"/>
      <c r="M3" s="154"/>
    </row>
    <row r="4" s="67" customFormat="1" ht="18" customHeight="1" spans="1:11">
      <c r="A4" s="80" t="s">
        <v>242</v>
      </c>
      <c r="B4" s="80"/>
      <c r="C4" s="80"/>
      <c r="D4" s="80"/>
      <c r="E4" s="80"/>
      <c r="F4" s="80"/>
      <c r="G4" s="81" t="s">
        <v>243</v>
      </c>
      <c r="H4" s="82"/>
      <c r="I4" s="155"/>
      <c r="J4" s="156"/>
      <c r="K4" s="157"/>
    </row>
    <row r="5" s="67" customFormat="1" ht="18" customHeight="1" spans="1:13">
      <c r="A5" s="83" t="s">
        <v>244</v>
      </c>
      <c r="B5" s="84" t="s">
        <v>245</v>
      </c>
      <c r="C5" s="85" t="s">
        <v>246</v>
      </c>
      <c r="D5" s="85" t="s">
        <v>247</v>
      </c>
      <c r="E5" s="86" t="s">
        <v>248</v>
      </c>
      <c r="F5" s="87"/>
      <c r="G5" s="88" t="s">
        <v>244</v>
      </c>
      <c r="H5" s="89" t="s">
        <v>249</v>
      </c>
      <c r="I5" s="158" t="s">
        <v>250</v>
      </c>
      <c r="J5" s="159" t="s">
        <v>251</v>
      </c>
      <c r="K5" s="86" t="s">
        <v>252</v>
      </c>
      <c r="L5" s="159" t="s">
        <v>253</v>
      </c>
      <c r="M5" s="159" t="s">
        <v>254</v>
      </c>
    </row>
    <row r="6" s="67" customFormat="1" ht="18" customHeight="1" spans="1:13">
      <c r="A6" s="83"/>
      <c r="B6" s="90"/>
      <c r="C6" s="91"/>
      <c r="D6" s="91"/>
      <c r="E6" s="86"/>
      <c r="F6" s="87"/>
      <c r="G6" s="92"/>
      <c r="H6" s="93"/>
      <c r="I6" s="160"/>
      <c r="J6" s="161"/>
      <c r="K6" s="86"/>
      <c r="L6" s="161"/>
      <c r="M6" s="161"/>
    </row>
    <row r="7" s="67" customFormat="1" ht="18" customHeight="1" spans="1:13">
      <c r="A7" s="83" t="s">
        <v>255</v>
      </c>
      <c r="B7" s="90"/>
      <c r="C7" s="91"/>
      <c r="D7" s="91"/>
      <c r="E7" s="90"/>
      <c r="F7" s="87"/>
      <c r="G7" s="92" t="s">
        <v>255</v>
      </c>
      <c r="H7" s="94">
        <f t="shared" ref="H7:K7" si="0">H8+H11+H14+H23+H28+H32+H37+H40</f>
        <v>0</v>
      </c>
      <c r="I7" s="162">
        <f t="shared" si="0"/>
        <v>1082</v>
      </c>
      <c r="J7" s="163">
        <v>0</v>
      </c>
      <c r="K7" s="164">
        <f t="shared" si="0"/>
        <v>1082</v>
      </c>
      <c r="L7" s="163">
        <f>SUM(L8:L40)</f>
        <v>556</v>
      </c>
      <c r="M7" s="163">
        <f>SUM(M9:M41)</f>
        <v>0</v>
      </c>
    </row>
    <row r="8" s="67" customFormat="1" ht="18" customHeight="1" spans="1:13">
      <c r="A8" s="95" t="s">
        <v>256</v>
      </c>
      <c r="B8" s="90"/>
      <c r="C8" s="96"/>
      <c r="D8" s="91"/>
      <c r="E8" s="96"/>
      <c r="F8" s="87"/>
      <c r="G8" s="97" t="s">
        <v>257</v>
      </c>
      <c r="H8" s="94">
        <f t="shared" ref="H8:M8" si="1">SUM(H9:H10)</f>
        <v>0</v>
      </c>
      <c r="I8" s="162">
        <f t="shared" si="1"/>
        <v>36</v>
      </c>
      <c r="J8" s="163">
        <v>0</v>
      </c>
      <c r="K8" s="164">
        <f t="shared" si="1"/>
        <v>36</v>
      </c>
      <c r="L8" s="163">
        <f t="shared" si="1"/>
        <v>0</v>
      </c>
      <c r="M8" s="163">
        <f t="shared" si="1"/>
        <v>0</v>
      </c>
    </row>
    <row r="9" s="67" customFormat="1" ht="18" customHeight="1" spans="1:13">
      <c r="A9" s="95" t="s">
        <v>258</v>
      </c>
      <c r="B9" s="96"/>
      <c r="C9" s="96"/>
      <c r="D9" s="91"/>
      <c r="E9" s="96"/>
      <c r="F9" s="87"/>
      <c r="G9" s="98" t="s">
        <v>162</v>
      </c>
      <c r="H9" s="94"/>
      <c r="I9" s="162"/>
      <c r="J9" s="163"/>
      <c r="K9" s="164">
        <f t="shared" ref="K9:K13" si="2">SUM(H9:J9)</f>
        <v>0</v>
      </c>
      <c r="L9" s="163"/>
      <c r="M9" s="163"/>
    </row>
    <row r="10" s="67" customFormat="1" ht="18" customHeight="1" spans="1:13">
      <c r="A10" s="95"/>
      <c r="B10" s="96"/>
      <c r="C10" s="96"/>
      <c r="D10" s="91"/>
      <c r="E10" s="96"/>
      <c r="F10" s="87"/>
      <c r="G10" s="99" t="s">
        <v>164</v>
      </c>
      <c r="H10" s="94"/>
      <c r="I10" s="162">
        <v>36</v>
      </c>
      <c r="J10" s="163">
        <v>0</v>
      </c>
      <c r="K10" s="164">
        <f t="shared" si="2"/>
        <v>36</v>
      </c>
      <c r="L10" s="163"/>
      <c r="M10" s="163"/>
    </row>
    <row r="11" s="67" customFormat="1" ht="18" customHeight="1" spans="1:13">
      <c r="A11" s="95" t="s">
        <v>259</v>
      </c>
      <c r="B11" s="96"/>
      <c r="C11" s="96"/>
      <c r="D11" s="91"/>
      <c r="E11" s="96"/>
      <c r="F11" s="87"/>
      <c r="G11" s="100" t="s">
        <v>260</v>
      </c>
      <c r="H11" s="94">
        <f>SUM(H12:H13)</f>
        <v>0</v>
      </c>
      <c r="I11" s="162">
        <f>SUM(I12:I13)</f>
        <v>469</v>
      </c>
      <c r="J11" s="163">
        <v>0</v>
      </c>
      <c r="K11" s="164">
        <f t="shared" si="2"/>
        <v>469</v>
      </c>
      <c r="L11" s="163"/>
      <c r="M11" s="163"/>
    </row>
    <row r="12" s="67" customFormat="1" ht="18" customHeight="1" spans="1:13">
      <c r="A12" s="101" t="s">
        <v>261</v>
      </c>
      <c r="B12" s="96"/>
      <c r="C12" s="96"/>
      <c r="D12" s="91"/>
      <c r="E12" s="96"/>
      <c r="F12" s="87"/>
      <c r="G12" s="98" t="s">
        <v>262</v>
      </c>
      <c r="H12" s="94"/>
      <c r="I12" s="162">
        <v>226</v>
      </c>
      <c r="J12" s="163">
        <v>0</v>
      </c>
      <c r="K12" s="164">
        <f t="shared" si="2"/>
        <v>226</v>
      </c>
      <c r="L12" s="163">
        <f t="shared" ref="L12:L40" si="3">J12-M12</f>
        <v>0</v>
      </c>
      <c r="M12" s="163"/>
    </row>
    <row r="13" s="67" customFormat="1" ht="18" customHeight="1" spans="1:13">
      <c r="A13" s="95" t="s">
        <v>263</v>
      </c>
      <c r="B13" s="96"/>
      <c r="C13" s="96"/>
      <c r="D13" s="102"/>
      <c r="E13" s="96"/>
      <c r="F13" s="102" t="e">
        <f>+(E13-C13)*100/C13</f>
        <v>#DIV/0!</v>
      </c>
      <c r="G13" s="98" t="s">
        <v>264</v>
      </c>
      <c r="H13" s="94"/>
      <c r="I13" s="165">
        <v>243</v>
      </c>
      <c r="J13" s="163">
        <v>0</v>
      </c>
      <c r="K13" s="164">
        <f t="shared" si="2"/>
        <v>243</v>
      </c>
      <c r="L13" s="163">
        <f t="shared" si="3"/>
        <v>0</v>
      </c>
      <c r="M13" s="163"/>
    </row>
    <row r="14" s="67" customFormat="1" ht="18" customHeight="1" spans="1:13">
      <c r="A14" s="95" t="s">
        <v>265</v>
      </c>
      <c r="B14" s="96"/>
      <c r="C14" s="96"/>
      <c r="D14" s="102"/>
      <c r="E14" s="96">
        <f t="shared" ref="E14:E17" si="4">SUM(B14:D14)</f>
        <v>0</v>
      </c>
      <c r="F14" s="102"/>
      <c r="G14" s="103" t="s">
        <v>166</v>
      </c>
      <c r="H14" s="104">
        <f>SUM(H15:H22)</f>
        <v>0</v>
      </c>
      <c r="I14" s="165">
        <f>SUM(I15:I22)</f>
        <v>0</v>
      </c>
      <c r="J14" s="163">
        <v>0</v>
      </c>
      <c r="K14" s="164">
        <f t="shared" ref="K14:K31" si="5">SUM(H14:J14)</f>
        <v>0</v>
      </c>
      <c r="L14" s="163"/>
      <c r="M14" s="163"/>
    </row>
    <row r="15" s="67" customFormat="1" ht="18" customHeight="1" spans="1:13">
      <c r="A15" s="95" t="s">
        <v>266</v>
      </c>
      <c r="B15" s="96"/>
      <c r="C15" s="96"/>
      <c r="D15" s="102"/>
      <c r="E15" s="96">
        <f t="shared" si="4"/>
        <v>0</v>
      </c>
      <c r="F15" s="102" t="e">
        <f t="shared" ref="F15:F25" si="6">+(E15-C15)*100/C15</f>
        <v>#DIV/0!</v>
      </c>
      <c r="G15" s="98" t="s">
        <v>267</v>
      </c>
      <c r="H15" s="104"/>
      <c r="I15" s="165"/>
      <c r="J15" s="163">
        <v>0</v>
      </c>
      <c r="K15" s="164">
        <f t="shared" si="5"/>
        <v>0</v>
      </c>
      <c r="L15" s="163">
        <f t="shared" si="3"/>
        <v>0</v>
      </c>
      <c r="M15" s="163"/>
    </row>
    <row r="16" s="67" customFormat="1" ht="18" customHeight="1" spans="1:13">
      <c r="A16" s="105" t="s">
        <v>268</v>
      </c>
      <c r="B16" s="96"/>
      <c r="C16" s="96"/>
      <c r="D16" s="102"/>
      <c r="E16" s="96">
        <f t="shared" si="4"/>
        <v>0</v>
      </c>
      <c r="F16" s="102" t="e">
        <f t="shared" si="6"/>
        <v>#DIV/0!</v>
      </c>
      <c r="G16" s="98" t="s">
        <v>269</v>
      </c>
      <c r="H16" s="104"/>
      <c r="I16" s="165"/>
      <c r="J16" s="163">
        <v>0</v>
      </c>
      <c r="K16" s="164">
        <f t="shared" si="5"/>
        <v>0</v>
      </c>
      <c r="L16" s="163"/>
      <c r="M16" s="163"/>
    </row>
    <row r="17" s="67" customFormat="1" ht="18" customHeight="1" spans="1:13">
      <c r="A17" s="105" t="s">
        <v>270</v>
      </c>
      <c r="B17" s="96"/>
      <c r="C17" s="96"/>
      <c r="D17" s="102"/>
      <c r="E17" s="96">
        <f t="shared" si="4"/>
        <v>0</v>
      </c>
      <c r="F17" s="102" t="e">
        <f t="shared" si="6"/>
        <v>#DIV/0!</v>
      </c>
      <c r="G17" s="98" t="s">
        <v>271</v>
      </c>
      <c r="H17" s="104"/>
      <c r="I17" s="162">
        <f>SUM(I18:I24)</f>
        <v>0</v>
      </c>
      <c r="J17" s="163">
        <f>SUM(J18:J24)</f>
        <v>0</v>
      </c>
      <c r="K17" s="164">
        <f t="shared" si="5"/>
        <v>0</v>
      </c>
      <c r="L17" s="163">
        <f t="shared" si="3"/>
        <v>0</v>
      </c>
      <c r="M17" s="163"/>
    </row>
    <row r="18" s="67" customFormat="1" ht="18" customHeight="1" spans="1:13">
      <c r="A18" s="95" t="s">
        <v>272</v>
      </c>
      <c r="B18" s="96"/>
      <c r="C18" s="96"/>
      <c r="D18" s="102"/>
      <c r="E18" s="96"/>
      <c r="F18" s="102" t="e">
        <f t="shared" si="6"/>
        <v>#DIV/0!</v>
      </c>
      <c r="G18" s="98" t="s">
        <v>273</v>
      </c>
      <c r="H18" s="104"/>
      <c r="I18" s="165"/>
      <c r="J18" s="163"/>
      <c r="K18" s="164">
        <f t="shared" si="5"/>
        <v>0</v>
      </c>
      <c r="L18" s="163">
        <f t="shared" si="3"/>
        <v>0</v>
      </c>
      <c r="M18" s="163"/>
    </row>
    <row r="19" s="67" customFormat="1" ht="18" customHeight="1" spans="1:13">
      <c r="A19" s="95" t="s">
        <v>274</v>
      </c>
      <c r="B19" s="96"/>
      <c r="C19" s="96"/>
      <c r="D19" s="102"/>
      <c r="E19" s="96"/>
      <c r="F19" s="102" t="e">
        <f t="shared" si="6"/>
        <v>#DIV/0!</v>
      </c>
      <c r="G19" s="98" t="s">
        <v>275</v>
      </c>
      <c r="H19" s="106"/>
      <c r="I19" s="166"/>
      <c r="J19" s="163"/>
      <c r="K19" s="167">
        <f t="shared" si="5"/>
        <v>0</v>
      </c>
      <c r="L19" s="163">
        <f t="shared" si="3"/>
        <v>0</v>
      </c>
      <c r="M19" s="163"/>
    </row>
    <row r="20" s="67" customFormat="1" ht="18" customHeight="1" spans="1:13">
      <c r="A20" s="101" t="s">
        <v>276</v>
      </c>
      <c r="B20" s="96"/>
      <c r="C20" s="96"/>
      <c r="D20" s="102"/>
      <c r="E20" s="96"/>
      <c r="F20" s="102" t="e">
        <f t="shared" si="6"/>
        <v>#DIV/0!</v>
      </c>
      <c r="G20" s="98" t="s">
        <v>277</v>
      </c>
      <c r="H20" s="104"/>
      <c r="I20" s="165"/>
      <c r="J20" s="163"/>
      <c r="K20" s="167">
        <f t="shared" si="5"/>
        <v>0</v>
      </c>
      <c r="L20" s="163">
        <f t="shared" si="3"/>
        <v>0</v>
      </c>
      <c r="M20" s="163"/>
    </row>
    <row r="21" s="67" customFormat="1" ht="18" customHeight="1" spans="1:13">
      <c r="A21" s="101" t="s">
        <v>278</v>
      </c>
      <c r="B21" s="96"/>
      <c r="C21" s="96"/>
      <c r="D21" s="102"/>
      <c r="E21" s="96"/>
      <c r="F21" s="102" t="e">
        <f t="shared" si="6"/>
        <v>#DIV/0!</v>
      </c>
      <c r="G21" s="98" t="s">
        <v>279</v>
      </c>
      <c r="H21" s="107"/>
      <c r="I21" s="168"/>
      <c r="J21" s="163"/>
      <c r="K21" s="167">
        <f t="shared" si="5"/>
        <v>0</v>
      </c>
      <c r="L21" s="163">
        <f t="shared" si="3"/>
        <v>0</v>
      </c>
      <c r="M21" s="163"/>
    </row>
    <row r="22" s="67" customFormat="1" spans="1:13">
      <c r="A22" s="101" t="s">
        <v>280</v>
      </c>
      <c r="B22" s="108"/>
      <c r="C22" s="96"/>
      <c r="D22" s="102"/>
      <c r="E22" s="96"/>
      <c r="F22" s="102" t="e">
        <f t="shared" si="6"/>
        <v>#DIV/0!</v>
      </c>
      <c r="G22" s="109" t="s">
        <v>281</v>
      </c>
      <c r="H22" s="110"/>
      <c r="I22" s="165"/>
      <c r="J22" s="163"/>
      <c r="K22" s="164">
        <f t="shared" si="5"/>
        <v>0</v>
      </c>
      <c r="L22" s="163">
        <f t="shared" si="3"/>
        <v>0</v>
      </c>
      <c r="M22" s="163"/>
    </row>
    <row r="23" s="67" customFormat="1" ht="18" customHeight="1" spans="1:13">
      <c r="A23" s="101" t="s">
        <v>282</v>
      </c>
      <c r="B23" s="96"/>
      <c r="C23" s="96"/>
      <c r="D23" s="102"/>
      <c r="E23" s="96"/>
      <c r="F23" s="102" t="e">
        <f t="shared" si="6"/>
        <v>#DIV/0!</v>
      </c>
      <c r="G23" s="97" t="s">
        <v>283</v>
      </c>
      <c r="H23" s="111">
        <f t="shared" ref="H23:J23" si="7">SUM(H24:H27)</f>
        <v>0</v>
      </c>
      <c r="I23" s="169">
        <f t="shared" si="7"/>
        <v>0</v>
      </c>
      <c r="J23" s="163">
        <f t="shared" si="7"/>
        <v>0</v>
      </c>
      <c r="K23" s="164">
        <f t="shared" si="5"/>
        <v>0</v>
      </c>
      <c r="L23" s="163">
        <f t="shared" si="3"/>
        <v>0</v>
      </c>
      <c r="M23" s="163"/>
    </row>
    <row r="24" s="67" customFormat="1" ht="18" customHeight="1" spans="1:13">
      <c r="A24" s="101" t="s">
        <v>284</v>
      </c>
      <c r="B24" s="112"/>
      <c r="C24" s="96"/>
      <c r="D24" s="102"/>
      <c r="E24" s="112"/>
      <c r="F24" s="102" t="e">
        <f t="shared" si="6"/>
        <v>#DIV/0!</v>
      </c>
      <c r="G24" s="98" t="s">
        <v>285</v>
      </c>
      <c r="H24" s="111"/>
      <c r="I24" s="169"/>
      <c r="J24" s="163"/>
      <c r="K24" s="170">
        <f t="shared" si="5"/>
        <v>0</v>
      </c>
      <c r="L24" s="163">
        <f t="shared" si="3"/>
        <v>0</v>
      </c>
      <c r="M24" s="163"/>
    </row>
    <row r="25" s="67" customFormat="1" ht="18" customHeight="1" spans="1:13">
      <c r="A25" s="101" t="s">
        <v>286</v>
      </c>
      <c r="B25" s="113"/>
      <c r="C25" s="114"/>
      <c r="D25" s="115"/>
      <c r="E25" s="114"/>
      <c r="F25" s="116" t="e">
        <f t="shared" si="6"/>
        <v>#DIV/0!</v>
      </c>
      <c r="G25" s="98" t="s">
        <v>287</v>
      </c>
      <c r="H25" s="94"/>
      <c r="I25" s="162"/>
      <c r="J25" s="163">
        <f>J26+J27+J31</f>
        <v>0</v>
      </c>
      <c r="K25" s="164">
        <f t="shared" si="5"/>
        <v>0</v>
      </c>
      <c r="L25" s="163">
        <f t="shared" si="3"/>
        <v>0</v>
      </c>
      <c r="M25" s="163"/>
    </row>
    <row r="26" s="67" customFormat="1" ht="18" customHeight="1" spans="1:13">
      <c r="A26" s="105"/>
      <c r="B26" s="117"/>
      <c r="C26" s="117"/>
      <c r="D26" s="116"/>
      <c r="E26" s="117"/>
      <c r="F26" s="116"/>
      <c r="G26" s="98" t="s">
        <v>288</v>
      </c>
      <c r="H26" s="104"/>
      <c r="I26" s="165"/>
      <c r="J26" s="163"/>
      <c r="K26" s="164">
        <f t="shared" si="5"/>
        <v>0</v>
      </c>
      <c r="L26" s="163">
        <f t="shared" si="3"/>
        <v>0</v>
      </c>
      <c r="M26" s="163"/>
    </row>
    <row r="27" s="67" customFormat="1" ht="18" customHeight="1" spans="1:13">
      <c r="A27" s="118"/>
      <c r="B27" s="114"/>
      <c r="C27" s="114"/>
      <c r="D27" s="116"/>
      <c r="E27" s="114"/>
      <c r="F27" s="116"/>
      <c r="G27" s="98" t="s">
        <v>289</v>
      </c>
      <c r="H27" s="104"/>
      <c r="I27" s="165"/>
      <c r="J27" s="163"/>
      <c r="K27" s="164">
        <f t="shared" si="5"/>
        <v>0</v>
      </c>
      <c r="L27" s="163">
        <f t="shared" si="3"/>
        <v>0</v>
      </c>
      <c r="M27" s="163"/>
    </row>
    <row r="28" s="67" customFormat="1" ht="18" customHeight="1" spans="1:13">
      <c r="A28" s="95"/>
      <c r="B28" s="96"/>
      <c r="C28" s="96"/>
      <c r="D28" s="102"/>
      <c r="E28" s="119"/>
      <c r="F28" s="120"/>
      <c r="G28" s="97" t="s">
        <v>290</v>
      </c>
      <c r="H28" s="104">
        <f>SUM(H29:H31)</f>
        <v>0</v>
      </c>
      <c r="I28" s="165">
        <f>SUM(I29:I31)</f>
        <v>26</v>
      </c>
      <c r="J28" s="163">
        <v>0</v>
      </c>
      <c r="K28" s="164">
        <f t="shared" si="5"/>
        <v>26</v>
      </c>
      <c r="L28" s="163"/>
      <c r="M28" s="163"/>
    </row>
    <row r="29" s="67" customFormat="1" ht="18" customHeight="1" spans="1:13">
      <c r="A29" s="95"/>
      <c r="B29" s="96"/>
      <c r="C29" s="96"/>
      <c r="D29" s="121"/>
      <c r="E29" s="96"/>
      <c r="F29" s="102"/>
      <c r="G29" s="122" t="s">
        <v>291</v>
      </c>
      <c r="H29" s="104"/>
      <c r="I29" s="165"/>
      <c r="J29" s="163"/>
      <c r="K29" s="164">
        <f t="shared" si="5"/>
        <v>0</v>
      </c>
      <c r="L29" s="163"/>
      <c r="M29" s="163"/>
    </row>
    <row r="30" s="67" customFormat="1" ht="18" customHeight="1" spans="1:13">
      <c r="A30" s="95"/>
      <c r="B30" s="96"/>
      <c r="C30" s="96"/>
      <c r="D30" s="121"/>
      <c r="E30" s="96"/>
      <c r="F30" s="102"/>
      <c r="G30" s="98" t="s">
        <v>292</v>
      </c>
      <c r="H30" s="104"/>
      <c r="I30" s="165">
        <v>26</v>
      </c>
      <c r="J30" s="163">
        <v>0</v>
      </c>
      <c r="K30" s="164">
        <f t="shared" si="5"/>
        <v>26</v>
      </c>
      <c r="L30" s="163">
        <f t="shared" si="3"/>
        <v>0</v>
      </c>
      <c r="M30" s="163"/>
    </row>
    <row r="31" s="67" customFormat="1" ht="18" customHeight="1" spans="1:13">
      <c r="A31" s="95"/>
      <c r="B31" s="96"/>
      <c r="C31" s="96"/>
      <c r="D31" s="121"/>
      <c r="E31" s="96"/>
      <c r="F31" s="102"/>
      <c r="G31" s="123" t="s">
        <v>293</v>
      </c>
      <c r="H31" s="104"/>
      <c r="I31" s="165"/>
      <c r="J31" s="163"/>
      <c r="K31" s="164">
        <f t="shared" si="5"/>
        <v>0</v>
      </c>
      <c r="L31" s="163">
        <f t="shared" si="3"/>
        <v>0</v>
      </c>
      <c r="M31" s="163"/>
    </row>
    <row r="32" s="67" customFormat="1" ht="18" customHeight="1" spans="1:13">
      <c r="A32" s="95"/>
      <c r="B32" s="96"/>
      <c r="C32" s="96"/>
      <c r="D32" s="102"/>
      <c r="E32" s="124"/>
      <c r="F32" s="125"/>
      <c r="G32" s="97" t="s">
        <v>196</v>
      </c>
      <c r="H32" s="104">
        <f>SUM(H33:H36)</f>
        <v>0</v>
      </c>
      <c r="I32" s="165">
        <f>SUM(I33:I36)</f>
        <v>551</v>
      </c>
      <c r="J32" s="163">
        <v>0</v>
      </c>
      <c r="K32" s="164">
        <f t="shared" ref="K32:K39" si="8">SUM(H32:J32)</f>
        <v>551</v>
      </c>
      <c r="L32" s="163"/>
      <c r="M32" s="163"/>
    </row>
    <row r="33" s="67" customFormat="1" ht="18" customHeight="1" spans="1:13">
      <c r="A33" s="95"/>
      <c r="B33" s="96"/>
      <c r="C33" s="96"/>
      <c r="D33" s="102"/>
      <c r="E33" s="96"/>
      <c r="F33" s="126"/>
      <c r="G33" s="123" t="s">
        <v>197</v>
      </c>
      <c r="H33" s="104"/>
      <c r="I33" s="165"/>
      <c r="J33" s="163"/>
      <c r="K33" s="164">
        <f t="shared" si="8"/>
        <v>0</v>
      </c>
      <c r="L33" s="163">
        <f t="shared" si="3"/>
        <v>0</v>
      </c>
      <c r="M33" s="163"/>
    </row>
    <row r="34" s="67" customFormat="1" ht="18" customHeight="1" spans="1:13">
      <c r="A34" s="118" t="s">
        <v>294</v>
      </c>
      <c r="B34" s="113"/>
      <c r="C34" s="127"/>
      <c r="D34" s="115"/>
      <c r="E34" s="114">
        <f>SUM(E23:E31)</f>
        <v>0</v>
      </c>
      <c r="F34" s="116" t="e">
        <f>+(E34-C34)*100/C34</f>
        <v>#DIV/0!</v>
      </c>
      <c r="G34" s="128" t="s">
        <v>198</v>
      </c>
      <c r="H34" s="104"/>
      <c r="I34" s="165"/>
      <c r="J34" s="163"/>
      <c r="K34" s="164">
        <f t="shared" si="8"/>
        <v>0</v>
      </c>
      <c r="L34" s="163">
        <f t="shared" si="3"/>
        <v>0</v>
      </c>
      <c r="M34" s="163"/>
    </row>
    <row r="35" s="68" customFormat="1" ht="18" customHeight="1" spans="1:14">
      <c r="A35" s="129"/>
      <c r="B35" s="130"/>
      <c r="C35" s="130"/>
      <c r="D35" s="131"/>
      <c r="E35" s="130"/>
      <c r="F35" s="131"/>
      <c r="G35" s="132" t="s">
        <v>295</v>
      </c>
      <c r="H35" s="133"/>
      <c r="I35" s="171">
        <v>551</v>
      </c>
      <c r="J35" s="172">
        <v>0</v>
      </c>
      <c r="K35" s="173">
        <f t="shared" si="8"/>
        <v>551</v>
      </c>
      <c r="L35" s="172">
        <v>556</v>
      </c>
      <c r="M35" s="172"/>
      <c r="N35" s="68" t="s">
        <v>296</v>
      </c>
    </row>
    <row r="36" s="67" customFormat="1" ht="18" customHeight="1" spans="1:13">
      <c r="A36" s="95"/>
      <c r="B36" s="134"/>
      <c r="C36" s="114"/>
      <c r="D36" s="116"/>
      <c r="E36" s="114"/>
      <c r="F36" s="116"/>
      <c r="G36" s="135" t="s">
        <v>297</v>
      </c>
      <c r="H36" s="94"/>
      <c r="I36" s="162"/>
      <c r="J36" s="163"/>
      <c r="K36" s="164">
        <f t="shared" si="8"/>
        <v>0</v>
      </c>
      <c r="L36" s="163">
        <f t="shared" si="3"/>
        <v>0</v>
      </c>
      <c r="M36" s="163"/>
    </row>
    <row r="37" s="67" customFormat="1" ht="18" customHeight="1" spans="1:13">
      <c r="A37" s="95"/>
      <c r="B37" s="134"/>
      <c r="C37" s="114"/>
      <c r="D37" s="116"/>
      <c r="E37" s="114"/>
      <c r="F37" s="116"/>
      <c r="G37" s="136" t="s">
        <v>200</v>
      </c>
      <c r="H37" s="94">
        <f t="shared" ref="H37:J37" si="9">SUM(H38:H39)</f>
        <v>0</v>
      </c>
      <c r="I37" s="162">
        <f t="shared" si="9"/>
        <v>0</v>
      </c>
      <c r="J37" s="163">
        <f t="shared" si="9"/>
        <v>0</v>
      </c>
      <c r="K37" s="164">
        <f t="shared" si="8"/>
        <v>0</v>
      </c>
      <c r="L37" s="163">
        <f t="shared" si="3"/>
        <v>0</v>
      </c>
      <c r="M37" s="163"/>
    </row>
    <row r="38" s="67" customFormat="1" ht="18" customHeight="1" spans="1:13">
      <c r="A38" s="95"/>
      <c r="B38" s="134"/>
      <c r="C38" s="114"/>
      <c r="D38" s="116"/>
      <c r="E38" s="114"/>
      <c r="F38" s="116"/>
      <c r="G38" s="137" t="s">
        <v>202</v>
      </c>
      <c r="H38" s="94"/>
      <c r="I38" s="162"/>
      <c r="J38" s="163"/>
      <c r="K38" s="164">
        <f t="shared" si="8"/>
        <v>0</v>
      </c>
      <c r="L38" s="163">
        <f t="shared" si="3"/>
        <v>0</v>
      </c>
      <c r="M38" s="163"/>
    </row>
    <row r="39" s="67" customFormat="1" ht="18" customHeight="1" spans="1:13">
      <c r="A39" s="95"/>
      <c r="B39" s="138"/>
      <c r="C39" s="96"/>
      <c r="D39" s="102"/>
      <c r="E39" s="96"/>
      <c r="F39" s="102"/>
      <c r="G39" s="137" t="s">
        <v>206</v>
      </c>
      <c r="H39" s="94"/>
      <c r="I39" s="162">
        <f>SUM(I40:I41)</f>
        <v>0</v>
      </c>
      <c r="J39" s="163">
        <f>SUM(J40:J41)</f>
        <v>0</v>
      </c>
      <c r="K39" s="164">
        <f t="shared" si="8"/>
        <v>0</v>
      </c>
      <c r="L39" s="163">
        <f t="shared" si="3"/>
        <v>0</v>
      </c>
      <c r="M39" s="163"/>
    </row>
    <row r="40" s="67" customFormat="1" ht="18" customHeight="1" spans="1:13">
      <c r="A40" s="95"/>
      <c r="B40" s="138"/>
      <c r="C40" s="96"/>
      <c r="D40" s="102"/>
      <c r="E40" s="96"/>
      <c r="F40" s="102"/>
      <c r="G40" s="139" t="s">
        <v>298</v>
      </c>
      <c r="H40" s="94"/>
      <c r="I40" s="162"/>
      <c r="J40" s="163"/>
      <c r="K40" s="164"/>
      <c r="L40" s="163">
        <f t="shared" si="3"/>
        <v>0</v>
      </c>
      <c r="M40" s="163"/>
    </row>
    <row r="41" s="67" customFormat="1" ht="18" customHeight="1" spans="1:13">
      <c r="A41" s="95"/>
      <c r="B41" s="138"/>
      <c r="C41" s="96"/>
      <c r="D41" s="102"/>
      <c r="E41" s="96"/>
      <c r="F41" s="102"/>
      <c r="G41" s="140"/>
      <c r="H41" s="104"/>
      <c r="I41" s="165"/>
      <c r="J41" s="163"/>
      <c r="K41" s="164"/>
      <c r="L41" s="163"/>
      <c r="M41" s="163"/>
    </row>
    <row r="42" s="67" customFormat="1" ht="18" customHeight="1" spans="1:13">
      <c r="A42" s="141"/>
      <c r="B42" s="96"/>
      <c r="C42" s="96"/>
      <c r="D42" s="102"/>
      <c r="E42" s="96"/>
      <c r="F42" s="126"/>
      <c r="G42" s="95"/>
      <c r="H42" s="142"/>
      <c r="I42" s="174"/>
      <c r="J42" s="163"/>
      <c r="K42" s="175"/>
      <c r="L42" s="163"/>
      <c r="M42" s="163"/>
    </row>
    <row r="43" s="67" customFormat="1" ht="18" customHeight="1" spans="1:13">
      <c r="A43" s="118" t="s">
        <v>299</v>
      </c>
      <c r="B43" s="96"/>
      <c r="C43" s="96"/>
      <c r="D43" s="102"/>
      <c r="E43" s="114">
        <f>SUM(E44:E46)</f>
        <v>0</v>
      </c>
      <c r="F43" s="116" t="e">
        <f t="shared" ref="F43:F45" si="10">+(E43-C43)*100/C43</f>
        <v>#DIV/0!</v>
      </c>
      <c r="G43" s="118" t="s">
        <v>300</v>
      </c>
      <c r="H43" s="143">
        <v>0</v>
      </c>
      <c r="I43" s="176">
        <v>0</v>
      </c>
      <c r="J43" s="163">
        <v>0</v>
      </c>
      <c r="K43" s="177">
        <f t="shared" ref="K43:K47" si="11">SUM(H43:J43)</f>
        <v>0</v>
      </c>
      <c r="L43" s="163"/>
      <c r="M43" s="163"/>
    </row>
    <row r="44" s="67" customFormat="1" ht="18" customHeight="1" spans="1:13">
      <c r="A44" s="95" t="s">
        <v>301</v>
      </c>
      <c r="B44" s="96"/>
      <c r="C44" s="96"/>
      <c r="D44" s="102"/>
      <c r="E44" s="96"/>
      <c r="F44" s="102" t="e">
        <f t="shared" si="10"/>
        <v>#DIV/0!</v>
      </c>
      <c r="G44" s="118" t="s">
        <v>302</v>
      </c>
      <c r="H44" s="143"/>
      <c r="I44" s="176"/>
      <c r="J44" s="178"/>
      <c r="K44" s="177"/>
      <c r="L44" s="178"/>
      <c r="M44" s="178"/>
    </row>
    <row r="45" s="67" customFormat="1" ht="18" customHeight="1" spans="1:13">
      <c r="A45" s="95" t="s">
        <v>303</v>
      </c>
      <c r="B45" s="96"/>
      <c r="C45" s="96"/>
      <c r="D45" s="102"/>
      <c r="E45" s="96"/>
      <c r="F45" s="102" t="e">
        <f t="shared" si="10"/>
        <v>#DIV/0!</v>
      </c>
      <c r="G45" s="95" t="s">
        <v>304</v>
      </c>
      <c r="H45" s="104"/>
      <c r="I45" s="165"/>
      <c r="J45" s="179"/>
      <c r="K45" s="167">
        <f t="shared" si="11"/>
        <v>0</v>
      </c>
      <c r="L45" s="179"/>
      <c r="M45" s="179"/>
    </row>
    <row r="46" s="67" customFormat="1" ht="18" customHeight="1" spans="1:13">
      <c r="A46" s="95" t="s">
        <v>305</v>
      </c>
      <c r="B46" s="96"/>
      <c r="C46" s="96"/>
      <c r="D46" s="102"/>
      <c r="E46" s="96"/>
      <c r="F46" s="126"/>
      <c r="G46" s="95" t="s">
        <v>306</v>
      </c>
      <c r="H46" s="144"/>
      <c r="I46" s="165"/>
      <c r="J46" s="179"/>
      <c r="K46" s="164"/>
      <c r="L46" s="179"/>
      <c r="M46" s="179"/>
    </row>
    <row r="47" s="67" customFormat="1" ht="18" customHeight="1" spans="1:13">
      <c r="A47" s="145"/>
      <c r="B47" s="96"/>
      <c r="C47" s="96"/>
      <c r="D47" s="102"/>
      <c r="E47" s="96"/>
      <c r="F47" s="126"/>
      <c r="G47" s="95" t="s">
        <v>307</v>
      </c>
      <c r="H47" s="144"/>
      <c r="I47" s="165"/>
      <c r="J47" s="179"/>
      <c r="K47" s="164">
        <f t="shared" si="11"/>
        <v>0</v>
      </c>
      <c r="L47" s="179"/>
      <c r="M47" s="179"/>
    </row>
    <row r="48" s="67" customFormat="1" ht="21.75" customHeight="1" spans="1:13">
      <c r="A48" s="118" t="s">
        <v>308</v>
      </c>
      <c r="B48" s="146"/>
      <c r="C48" s="146"/>
      <c r="D48" s="115"/>
      <c r="E48" s="146">
        <f>+E25+E27</f>
        <v>0</v>
      </c>
      <c r="F48" s="147" t="e">
        <f>+(E48-C48)*100/C48</f>
        <v>#DIV/0!</v>
      </c>
      <c r="G48" s="118" t="s">
        <v>309</v>
      </c>
      <c r="H48" s="148">
        <f t="shared" ref="H48:J48" si="12">SUM(H43:H44)</f>
        <v>0</v>
      </c>
      <c r="I48" s="176">
        <f t="shared" si="12"/>
        <v>0</v>
      </c>
      <c r="J48" s="179">
        <f t="shared" si="12"/>
        <v>0</v>
      </c>
      <c r="K48" s="177">
        <f>SUM(K43+K44)</f>
        <v>0</v>
      </c>
      <c r="L48" s="179"/>
      <c r="M48" s="179"/>
    </row>
    <row r="49" spans="8:8">
      <c r="H49" s="149"/>
    </row>
    <row r="50" spans="8:8">
      <c r="H50" s="149"/>
    </row>
    <row r="51" spans="8:8">
      <c r="H51" s="149"/>
    </row>
    <row r="52" spans="8:8">
      <c r="H52" s="149"/>
    </row>
    <row r="53" spans="8:8">
      <c r="H53" s="149"/>
    </row>
    <row r="54" spans="8:8">
      <c r="H54" s="149"/>
    </row>
    <row r="55" spans="8:8">
      <c r="H55" s="149"/>
    </row>
    <row r="56" spans="8:8">
      <c r="H56" s="149"/>
    </row>
    <row r="57" spans="8:8">
      <c r="H57" s="149"/>
    </row>
    <row r="58" spans="8:8">
      <c r="H58" s="149"/>
    </row>
    <row r="59" spans="8:8">
      <c r="H59" s="149"/>
    </row>
    <row r="60" spans="8:8">
      <c r="H60" s="149"/>
    </row>
    <row r="61" spans="8:8">
      <c r="H61" s="149"/>
    </row>
    <row r="62" spans="8:8">
      <c r="H62" s="149"/>
    </row>
    <row r="63" spans="8:8">
      <c r="H63" s="149"/>
    </row>
    <row r="64" spans="8:8">
      <c r="H64" s="149"/>
    </row>
    <row r="65" spans="8:8">
      <c r="H65" s="149"/>
    </row>
    <row r="66" spans="8:8">
      <c r="H66" s="149"/>
    </row>
    <row r="67" spans="8:8">
      <c r="H67" s="149"/>
    </row>
    <row r="68" spans="8:8">
      <c r="H68" s="149"/>
    </row>
    <row r="69" spans="8:8">
      <c r="H69" s="149"/>
    </row>
    <row r="70" spans="8:8">
      <c r="H70" s="149"/>
    </row>
    <row r="71" spans="8:8">
      <c r="H71" s="180"/>
    </row>
    <row r="72" spans="8:8">
      <c r="H72" s="180"/>
    </row>
    <row r="73" spans="8:8">
      <c r="H73" s="180"/>
    </row>
    <row r="74" spans="8:8">
      <c r="H74" s="180"/>
    </row>
  </sheetData>
  <mergeCells count="16">
    <mergeCell ref="A2:K2"/>
    <mergeCell ref="A4:F4"/>
    <mergeCell ref="G4:K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1">
    <dataValidation type="whole" operator="between" allowBlank="1" showInputMessage="1" showErrorMessage="1" error="请输入整数！" sqref="H15:I15 M15 E26 H26:J26 M26 E35 H35:J35 M35 B9:B21 B28:B29 B39:B40 E13:E23 E28:E33 E39:E42 E44:E47 H18:H23 I22:I23 J21:J24 J42:J43 L41:L43 M18:M24 M29:M30 M32:M33 M40:M43 I18:J20 H45:J47 H32:J33 H40:J41 L45:M47 H29:J30">
      <formula1>-100000000</formula1>
      <formula2>100000000</formula2>
    </dataValidation>
  </dataValidations>
  <printOptions horizontalCentered="1"/>
  <pageMargins left="0.75" right="0.75" top="0.309722222222222" bottom="0.309722222222222" header="0.119444444444444" footer="0.119444444444444"/>
  <pageSetup paperSize="8" scale="98" fitToHeight="10" orientation="landscape" horizontalDpi="600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B5" sqref="B5:B27"/>
    </sheetView>
  </sheetViews>
  <sheetFormatPr defaultColWidth="12" defaultRowHeight="14.25"/>
  <cols>
    <col min="1" max="1" width="41.8333333333333" style="1" customWidth="1"/>
    <col min="2" max="2" width="20.1666666666667" style="2" customWidth="1"/>
    <col min="3" max="3" width="13.5" style="1" customWidth="1"/>
    <col min="4" max="4" width="14.8333333333333" style="3" customWidth="1"/>
    <col min="5" max="5" width="17" style="4" customWidth="1"/>
    <col min="6" max="6" width="17.3333333333333" style="5" customWidth="1"/>
    <col min="7" max="7" width="13.1666666666667" style="5" customWidth="1"/>
    <col min="8" max="8" width="16.1666666666667" style="5" customWidth="1"/>
    <col min="9" max="9" width="19.1666666666667" style="6" customWidth="1"/>
    <col min="10" max="10" width="15.3333333333333" style="1" customWidth="1"/>
    <col min="11" max="11" width="13.1666666666667" style="7" customWidth="1"/>
    <col min="12" max="12" width="15.1666666666667" style="8" customWidth="1"/>
    <col min="13" max="13" width="12" style="6" customWidth="1"/>
    <col min="14" max="251" width="12" style="1"/>
  </cols>
  <sheetData>
    <row r="1" ht="23.25" customHeight="1" spans="1:12">
      <c r="A1" s="9" t="s">
        <v>0</v>
      </c>
      <c r="B1" s="10"/>
      <c r="C1" s="9"/>
      <c r="D1" s="11"/>
      <c r="E1" s="12"/>
      <c r="F1" s="12"/>
      <c r="G1" s="12"/>
      <c r="H1" s="12"/>
      <c r="I1" s="51"/>
      <c r="J1" s="9"/>
      <c r="K1" s="52"/>
      <c r="L1" s="8">
        <f>B4-K4+C4+L4+E4+F4+G4</f>
        <v>249180.133</v>
      </c>
    </row>
    <row r="2" customHeight="1" spans="1:13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4" t="s">
        <v>8</v>
      </c>
      <c r="I2" s="53" t="s">
        <v>9</v>
      </c>
      <c r="J2" s="53" t="s">
        <v>10</v>
      </c>
      <c r="K2" s="54" t="s">
        <v>11</v>
      </c>
      <c r="L2" s="55" t="s">
        <v>12</v>
      </c>
      <c r="M2" s="56" t="s">
        <v>13</v>
      </c>
    </row>
    <row r="3" ht="18" customHeight="1" spans="1:13">
      <c r="A3" s="13"/>
      <c r="B3" s="14"/>
      <c r="C3" s="19"/>
      <c r="D3" s="20"/>
      <c r="E3" s="20"/>
      <c r="F3" s="21"/>
      <c r="G3" s="20"/>
      <c r="H3" s="14"/>
      <c r="I3" s="53"/>
      <c r="J3" s="53"/>
      <c r="K3" s="53"/>
      <c r="L3" s="57"/>
      <c r="M3" s="58"/>
    </row>
    <row r="4" spans="1:13">
      <c r="A4" s="22" t="s">
        <v>14</v>
      </c>
      <c r="B4" s="23">
        <f t="shared" ref="B4:G4" si="0">SUM(B5:B27)</f>
        <v>172826.353</v>
      </c>
      <c r="C4" s="24">
        <v>64076.22</v>
      </c>
      <c r="D4" s="24">
        <f t="shared" si="0"/>
        <v>3803</v>
      </c>
      <c r="E4" s="25">
        <f t="shared" si="0"/>
        <v>222</v>
      </c>
      <c r="F4" s="24">
        <f t="shared" si="0"/>
        <v>7872</v>
      </c>
      <c r="G4" s="24">
        <f t="shared" si="0"/>
        <v>18841</v>
      </c>
      <c r="H4" s="26">
        <f t="shared" ref="H4:H27" si="1">B4+C4+D4+E4+F4+G4</f>
        <v>267640.573</v>
      </c>
      <c r="I4" s="59">
        <f t="shared" ref="I4:I27" si="2">B4-K4+C4+L4+E4+F4+G4</f>
        <v>249180.133</v>
      </c>
      <c r="J4" s="59">
        <f t="shared" ref="J4:J27" si="3">K4+M4</f>
        <v>18460.44</v>
      </c>
      <c r="K4" s="60">
        <f>SUM(K5:K27)</f>
        <v>18460.44</v>
      </c>
      <c r="L4" s="61">
        <f t="shared" ref="L4:L27" si="4">D4-M4</f>
        <v>3803</v>
      </c>
      <c r="M4" s="62"/>
    </row>
    <row r="5" spans="1:13">
      <c r="A5" s="27" t="s">
        <v>310</v>
      </c>
      <c r="B5" s="28">
        <v>22691.418</v>
      </c>
      <c r="C5" s="29">
        <v>398</v>
      </c>
      <c r="D5" s="29"/>
      <c r="E5" s="30"/>
      <c r="F5" s="29"/>
      <c r="G5" s="29"/>
      <c r="H5" s="26">
        <f t="shared" si="1"/>
        <v>23089.418</v>
      </c>
      <c r="I5" s="59">
        <f t="shared" si="2"/>
        <v>16248.418</v>
      </c>
      <c r="J5" s="59">
        <f t="shared" si="3"/>
        <v>6841</v>
      </c>
      <c r="K5" s="63">
        <v>6841</v>
      </c>
      <c r="L5" s="61">
        <f t="shared" si="4"/>
        <v>0</v>
      </c>
      <c r="M5" s="62"/>
    </row>
    <row r="6" spans="1:13">
      <c r="A6" s="27" t="s">
        <v>311</v>
      </c>
      <c r="B6" s="28"/>
      <c r="C6" s="29"/>
      <c r="D6" s="29"/>
      <c r="E6" s="30"/>
      <c r="F6" s="29"/>
      <c r="G6" s="29"/>
      <c r="H6" s="26">
        <f t="shared" si="1"/>
        <v>0</v>
      </c>
      <c r="I6" s="59">
        <f t="shared" si="2"/>
        <v>0</v>
      </c>
      <c r="J6" s="59">
        <f t="shared" si="3"/>
        <v>0</v>
      </c>
      <c r="K6" s="63"/>
      <c r="L6" s="61">
        <f t="shared" si="4"/>
        <v>0</v>
      </c>
      <c r="M6" s="62"/>
    </row>
    <row r="7" spans="1:13">
      <c r="A7" s="27" t="s">
        <v>312</v>
      </c>
      <c r="B7" s="28">
        <v>370.442</v>
      </c>
      <c r="C7" s="29"/>
      <c r="D7" s="29"/>
      <c r="E7" s="30"/>
      <c r="F7" s="29"/>
      <c r="G7" s="29"/>
      <c r="H7" s="26">
        <f t="shared" si="1"/>
        <v>370.442</v>
      </c>
      <c r="I7" s="59">
        <f t="shared" si="2"/>
        <v>353.442</v>
      </c>
      <c r="J7" s="59">
        <f t="shared" si="3"/>
        <v>17</v>
      </c>
      <c r="K7" s="63">
        <v>17</v>
      </c>
      <c r="L7" s="61">
        <f t="shared" si="4"/>
        <v>0</v>
      </c>
      <c r="M7" s="62"/>
    </row>
    <row r="8" spans="1:13">
      <c r="A8" s="27" t="s">
        <v>313</v>
      </c>
      <c r="B8" s="28">
        <v>9255.535</v>
      </c>
      <c r="C8" s="29"/>
      <c r="D8" s="29"/>
      <c r="E8" s="30"/>
      <c r="F8" s="31">
        <v>1856</v>
      </c>
      <c r="G8" s="29"/>
      <c r="H8" s="26">
        <f t="shared" si="1"/>
        <v>11111.535</v>
      </c>
      <c r="I8" s="59">
        <f t="shared" si="2"/>
        <v>10929.535</v>
      </c>
      <c r="J8" s="59">
        <f t="shared" si="3"/>
        <v>182</v>
      </c>
      <c r="K8" s="63">
        <v>182</v>
      </c>
      <c r="L8" s="61">
        <f t="shared" si="4"/>
        <v>0</v>
      </c>
      <c r="M8" s="62"/>
    </row>
    <row r="9" spans="1:13">
      <c r="A9" s="27" t="s">
        <v>314</v>
      </c>
      <c r="B9" s="28">
        <v>34050.273</v>
      </c>
      <c r="C9" s="29">
        <v>4434.25</v>
      </c>
      <c r="D9" s="29"/>
      <c r="E9" s="30"/>
      <c r="F9" s="31">
        <v>4420</v>
      </c>
      <c r="G9" s="29"/>
      <c r="H9" s="26">
        <f t="shared" si="1"/>
        <v>42904.523</v>
      </c>
      <c r="I9" s="59">
        <f t="shared" si="2"/>
        <v>42767.523</v>
      </c>
      <c r="J9" s="59">
        <f t="shared" si="3"/>
        <v>137</v>
      </c>
      <c r="K9" s="63">
        <v>137</v>
      </c>
      <c r="L9" s="61">
        <f t="shared" si="4"/>
        <v>0</v>
      </c>
      <c r="M9" s="62"/>
    </row>
    <row r="10" spans="1:13">
      <c r="A10" s="27" t="s">
        <v>315</v>
      </c>
      <c r="B10" s="28">
        <v>224.73</v>
      </c>
      <c r="C10" s="29">
        <v>20</v>
      </c>
      <c r="D10" s="29"/>
      <c r="E10" s="30"/>
      <c r="F10" s="29"/>
      <c r="G10" s="29"/>
      <c r="H10" s="26">
        <f t="shared" si="1"/>
        <v>244.73</v>
      </c>
      <c r="I10" s="59">
        <f t="shared" si="2"/>
        <v>244.73</v>
      </c>
      <c r="J10" s="59">
        <f t="shared" si="3"/>
        <v>0</v>
      </c>
      <c r="K10" s="63"/>
      <c r="L10" s="61">
        <f t="shared" si="4"/>
        <v>0</v>
      </c>
      <c r="M10" s="62"/>
    </row>
    <row r="11" spans="1:13">
      <c r="A11" s="27" t="s">
        <v>316</v>
      </c>
      <c r="B11" s="28">
        <v>3622.725</v>
      </c>
      <c r="C11" s="29">
        <v>644.8</v>
      </c>
      <c r="D11" s="29"/>
      <c r="E11" s="30"/>
      <c r="F11" s="29"/>
      <c r="G11" s="29"/>
      <c r="H11" s="26">
        <f t="shared" si="1"/>
        <v>4267.525</v>
      </c>
      <c r="I11" s="59">
        <f t="shared" si="2"/>
        <v>3878.195</v>
      </c>
      <c r="J11" s="59">
        <f t="shared" si="3"/>
        <v>389.33</v>
      </c>
      <c r="K11" s="63">
        <v>389.33</v>
      </c>
      <c r="L11" s="61">
        <f t="shared" si="4"/>
        <v>0</v>
      </c>
      <c r="M11" s="62"/>
    </row>
    <row r="12" spans="1:13">
      <c r="A12" s="27" t="s">
        <v>317</v>
      </c>
      <c r="B12" s="28">
        <v>17949.302</v>
      </c>
      <c r="C12" s="29">
        <v>11127.26</v>
      </c>
      <c r="D12" s="29"/>
      <c r="E12" s="30"/>
      <c r="F12" s="29"/>
      <c r="G12" s="31">
        <f>16297+2544</f>
        <v>18841</v>
      </c>
      <c r="H12" s="26">
        <f t="shared" si="1"/>
        <v>47917.562</v>
      </c>
      <c r="I12" s="59">
        <f t="shared" si="2"/>
        <v>46956.602</v>
      </c>
      <c r="J12" s="59">
        <f t="shared" si="3"/>
        <v>960.96</v>
      </c>
      <c r="K12" s="63">
        <v>960.96</v>
      </c>
      <c r="L12" s="61">
        <f t="shared" si="4"/>
        <v>0</v>
      </c>
      <c r="M12" s="62"/>
    </row>
    <row r="13" spans="1:13">
      <c r="A13" s="27" t="s">
        <v>318</v>
      </c>
      <c r="B13" s="28">
        <v>21485.989</v>
      </c>
      <c r="C13" s="29">
        <v>4382.24</v>
      </c>
      <c r="D13" s="29"/>
      <c r="E13" s="30"/>
      <c r="F13" s="29"/>
      <c r="G13" s="29"/>
      <c r="H13" s="26">
        <f t="shared" si="1"/>
        <v>25868.229</v>
      </c>
      <c r="I13" s="59">
        <f t="shared" si="2"/>
        <v>24581.139</v>
      </c>
      <c r="J13" s="59">
        <f t="shared" si="3"/>
        <v>1287.09</v>
      </c>
      <c r="K13" s="63">
        <v>1287.09</v>
      </c>
      <c r="L13" s="61">
        <f t="shared" si="4"/>
        <v>0</v>
      </c>
      <c r="M13" s="62"/>
    </row>
    <row r="14" spans="1:13">
      <c r="A14" s="27" t="s">
        <v>319</v>
      </c>
      <c r="B14" s="28">
        <v>1405.785</v>
      </c>
      <c r="C14" s="29">
        <v>3349.63</v>
      </c>
      <c r="D14" s="29"/>
      <c r="E14" s="30"/>
      <c r="F14" s="29"/>
      <c r="G14" s="29"/>
      <c r="H14" s="26">
        <f t="shared" si="1"/>
        <v>4755.415</v>
      </c>
      <c r="I14" s="59">
        <f t="shared" si="2"/>
        <v>4719.415</v>
      </c>
      <c r="J14" s="59">
        <f t="shared" si="3"/>
        <v>36</v>
      </c>
      <c r="K14" s="63">
        <v>36</v>
      </c>
      <c r="L14" s="61">
        <f t="shared" si="4"/>
        <v>0</v>
      </c>
      <c r="M14" s="62"/>
    </row>
    <row r="15" spans="1:13">
      <c r="A15" s="27" t="s">
        <v>320</v>
      </c>
      <c r="B15" s="28">
        <v>11633.358</v>
      </c>
      <c r="C15" s="29">
        <v>58.1</v>
      </c>
      <c r="D15" s="29"/>
      <c r="E15" s="30"/>
      <c r="F15" s="29"/>
      <c r="G15" s="29"/>
      <c r="H15" s="26">
        <f t="shared" si="1"/>
        <v>11691.458</v>
      </c>
      <c r="I15" s="59">
        <f t="shared" si="2"/>
        <v>8646.178</v>
      </c>
      <c r="J15" s="59">
        <f t="shared" si="3"/>
        <v>3045.28</v>
      </c>
      <c r="K15" s="63">
        <v>3045.28</v>
      </c>
      <c r="L15" s="61">
        <f t="shared" si="4"/>
        <v>0</v>
      </c>
      <c r="M15" s="62"/>
    </row>
    <row r="16" spans="1:13">
      <c r="A16" s="27" t="s">
        <v>321</v>
      </c>
      <c r="B16" s="32">
        <v>14772.749</v>
      </c>
      <c r="C16" s="29">
        <v>23342.94</v>
      </c>
      <c r="D16" s="29">
        <v>3803</v>
      </c>
      <c r="E16" s="30"/>
      <c r="F16" s="29">
        <v>796</v>
      </c>
      <c r="G16" s="29"/>
      <c r="H16" s="26">
        <f t="shared" si="1"/>
        <v>42714.689</v>
      </c>
      <c r="I16" s="59">
        <f t="shared" si="2"/>
        <v>36982.909</v>
      </c>
      <c r="J16" s="59">
        <f t="shared" si="3"/>
        <v>5731.78</v>
      </c>
      <c r="K16" s="63">
        <v>5010.78</v>
      </c>
      <c r="L16" s="61">
        <f t="shared" si="4"/>
        <v>3082</v>
      </c>
      <c r="M16" s="62">
        <v>721</v>
      </c>
    </row>
    <row r="17" spans="1:13">
      <c r="A17" s="27" t="s">
        <v>322</v>
      </c>
      <c r="B17" s="28">
        <v>2307.537</v>
      </c>
      <c r="C17" s="29">
        <v>8597.39</v>
      </c>
      <c r="D17" s="29"/>
      <c r="E17" s="30"/>
      <c r="F17" s="29"/>
      <c r="G17" s="29"/>
      <c r="H17" s="26">
        <f t="shared" si="1"/>
        <v>10904.927</v>
      </c>
      <c r="I17" s="59">
        <f t="shared" si="2"/>
        <v>10904.927</v>
      </c>
      <c r="J17" s="59">
        <f t="shared" si="3"/>
        <v>0</v>
      </c>
      <c r="K17" s="63"/>
      <c r="L17" s="61">
        <f t="shared" si="4"/>
        <v>0</v>
      </c>
      <c r="M17" s="62"/>
    </row>
    <row r="18" spans="1:13">
      <c r="A18" s="27" t="s">
        <v>323</v>
      </c>
      <c r="B18" s="28">
        <v>1068.73</v>
      </c>
      <c r="C18" s="29">
        <v>1509.21</v>
      </c>
      <c r="D18" s="29"/>
      <c r="E18" s="30"/>
      <c r="F18" s="29"/>
      <c r="G18" s="29"/>
      <c r="H18" s="26">
        <f t="shared" si="1"/>
        <v>2577.94</v>
      </c>
      <c r="I18" s="59">
        <f t="shared" si="2"/>
        <v>2569.94</v>
      </c>
      <c r="J18" s="59">
        <f t="shared" si="3"/>
        <v>8</v>
      </c>
      <c r="K18" s="63">
        <v>8</v>
      </c>
      <c r="L18" s="61">
        <f t="shared" si="4"/>
        <v>0</v>
      </c>
      <c r="M18" s="62"/>
    </row>
    <row r="19" spans="1:13">
      <c r="A19" s="27" t="s">
        <v>324</v>
      </c>
      <c r="B19" s="28">
        <v>265.789</v>
      </c>
      <c r="C19" s="29">
        <v>299.03</v>
      </c>
      <c r="D19" s="29"/>
      <c r="E19" s="30"/>
      <c r="F19" s="29"/>
      <c r="G19" s="29"/>
      <c r="H19" s="26">
        <f t="shared" si="1"/>
        <v>564.819</v>
      </c>
      <c r="I19" s="59">
        <f t="shared" si="2"/>
        <v>564.819</v>
      </c>
      <c r="J19" s="59">
        <f t="shared" si="3"/>
        <v>0</v>
      </c>
      <c r="K19" s="63"/>
      <c r="L19" s="61">
        <f t="shared" si="4"/>
        <v>0</v>
      </c>
      <c r="M19" s="62"/>
    </row>
    <row r="20" spans="1:13">
      <c r="A20" s="27" t="s">
        <v>325</v>
      </c>
      <c r="B20" s="28"/>
      <c r="C20" s="29"/>
      <c r="D20" s="29"/>
      <c r="E20" s="30"/>
      <c r="F20" s="29"/>
      <c r="G20" s="29"/>
      <c r="H20" s="26">
        <f t="shared" si="1"/>
        <v>0</v>
      </c>
      <c r="I20" s="59">
        <f t="shared" si="2"/>
        <v>0</v>
      </c>
      <c r="J20" s="59">
        <f t="shared" si="3"/>
        <v>0</v>
      </c>
      <c r="K20" s="63"/>
      <c r="L20" s="61">
        <f t="shared" si="4"/>
        <v>0</v>
      </c>
      <c r="M20" s="62"/>
    </row>
    <row r="21" spans="1:13">
      <c r="A21" s="27" t="s">
        <v>326</v>
      </c>
      <c r="B21" s="28">
        <v>1262.288</v>
      </c>
      <c r="C21" s="29">
        <v>2042.56</v>
      </c>
      <c r="D21" s="29"/>
      <c r="E21" s="30">
        <v>222</v>
      </c>
      <c r="F21" s="29"/>
      <c r="G21" s="29"/>
      <c r="H21" s="26">
        <f t="shared" si="1"/>
        <v>3526.848</v>
      </c>
      <c r="I21" s="59">
        <f t="shared" si="2"/>
        <v>3526.848</v>
      </c>
      <c r="J21" s="59">
        <f t="shared" si="3"/>
        <v>0</v>
      </c>
      <c r="K21" s="63"/>
      <c r="L21" s="61">
        <f t="shared" si="4"/>
        <v>0</v>
      </c>
      <c r="M21" s="62"/>
    </row>
    <row r="22" spans="1:13">
      <c r="A22" s="27" t="s">
        <v>327</v>
      </c>
      <c r="B22" s="28">
        <v>5325.708</v>
      </c>
      <c r="C22" s="29">
        <v>3870.81</v>
      </c>
      <c r="D22" s="29"/>
      <c r="E22" s="30"/>
      <c r="F22" s="29"/>
      <c r="G22" s="29"/>
      <c r="H22" s="26">
        <f t="shared" si="1"/>
        <v>9196.518</v>
      </c>
      <c r="I22" s="59">
        <f t="shared" si="2"/>
        <v>8719.518</v>
      </c>
      <c r="J22" s="59">
        <f t="shared" si="3"/>
        <v>477</v>
      </c>
      <c r="K22" s="63">
        <v>477</v>
      </c>
      <c r="L22" s="61">
        <f t="shared" si="4"/>
        <v>0</v>
      </c>
      <c r="M22" s="62"/>
    </row>
    <row r="23" spans="1:13">
      <c r="A23" s="27" t="s">
        <v>328</v>
      </c>
      <c r="B23" s="28">
        <v>938.215</v>
      </c>
      <c r="C23" s="29"/>
      <c r="D23" s="29"/>
      <c r="E23" s="30"/>
      <c r="F23" s="29">
        <v>800</v>
      </c>
      <c r="G23" s="29"/>
      <c r="H23" s="26">
        <f t="shared" si="1"/>
        <v>1738.215</v>
      </c>
      <c r="I23" s="59">
        <f t="shared" si="2"/>
        <v>1738.215</v>
      </c>
      <c r="J23" s="59">
        <f t="shared" si="3"/>
        <v>0</v>
      </c>
      <c r="K23" s="63"/>
      <c r="L23" s="61">
        <f t="shared" si="4"/>
        <v>0</v>
      </c>
      <c r="M23" s="62"/>
    </row>
    <row r="24" spans="1:13">
      <c r="A24" s="27" t="s">
        <v>329</v>
      </c>
      <c r="B24" s="28">
        <v>1069</v>
      </c>
      <c r="C24" s="29"/>
      <c r="D24" s="29"/>
      <c r="E24" s="30"/>
      <c r="F24" s="29"/>
      <c r="G24" s="29"/>
      <c r="H24" s="26">
        <f t="shared" si="1"/>
        <v>1069</v>
      </c>
      <c r="I24" s="59">
        <f t="shared" si="2"/>
        <v>1000</v>
      </c>
      <c r="J24" s="59">
        <f t="shared" si="3"/>
        <v>69</v>
      </c>
      <c r="K24" s="63">
        <v>69</v>
      </c>
      <c r="L24" s="61">
        <f t="shared" si="4"/>
        <v>0</v>
      </c>
      <c r="M24" s="62"/>
    </row>
    <row r="25" spans="1:13">
      <c r="A25" s="27" t="s">
        <v>330</v>
      </c>
      <c r="B25" s="33">
        <v>17640</v>
      </c>
      <c r="C25" s="29"/>
      <c r="D25" s="29"/>
      <c r="E25" s="30"/>
      <c r="F25" s="29"/>
      <c r="G25" s="29"/>
      <c r="H25" s="26">
        <f t="shared" si="1"/>
        <v>17640</v>
      </c>
      <c r="I25" s="59">
        <f t="shared" si="2"/>
        <v>17640</v>
      </c>
      <c r="J25" s="59">
        <f t="shared" si="3"/>
        <v>0</v>
      </c>
      <c r="K25" s="63"/>
      <c r="L25" s="61">
        <f t="shared" si="4"/>
        <v>0</v>
      </c>
      <c r="M25" s="62"/>
    </row>
    <row r="26" spans="1:13">
      <c r="A26" s="27" t="s">
        <v>331</v>
      </c>
      <c r="B26" s="28">
        <v>5439.583</v>
      </c>
      <c r="C26" s="29"/>
      <c r="D26" s="29"/>
      <c r="E26" s="30"/>
      <c r="F26" s="29"/>
      <c r="G26" s="29"/>
      <c r="H26" s="26">
        <f t="shared" si="1"/>
        <v>5439.583</v>
      </c>
      <c r="I26" s="59">
        <f t="shared" si="2"/>
        <v>5439.583</v>
      </c>
      <c r="J26" s="59">
        <f t="shared" si="3"/>
        <v>0</v>
      </c>
      <c r="K26" s="63"/>
      <c r="L26" s="61">
        <f t="shared" si="4"/>
        <v>0</v>
      </c>
      <c r="M26" s="62"/>
    </row>
    <row r="27" spans="1:13">
      <c r="A27" s="27" t="s">
        <v>332</v>
      </c>
      <c r="B27" s="33">
        <v>47.197</v>
      </c>
      <c r="C27" s="29"/>
      <c r="D27" s="34"/>
      <c r="E27" s="16"/>
      <c r="F27" s="34"/>
      <c r="G27" s="34"/>
      <c r="H27" s="26">
        <f t="shared" si="1"/>
        <v>47.197</v>
      </c>
      <c r="I27" s="59">
        <f t="shared" si="2"/>
        <v>47.197</v>
      </c>
      <c r="J27" s="59">
        <f t="shared" si="3"/>
        <v>0</v>
      </c>
      <c r="K27" s="63"/>
      <c r="L27" s="61">
        <f t="shared" si="4"/>
        <v>0</v>
      </c>
      <c r="M27" s="62"/>
    </row>
    <row r="28" spans="1:13">
      <c r="A28" s="35"/>
      <c r="B28" s="36"/>
      <c r="C28" s="29"/>
      <c r="D28" s="34"/>
      <c r="E28" s="16"/>
      <c r="F28" s="34"/>
      <c r="G28" s="34"/>
      <c r="H28" s="26">
        <f t="shared" ref="H28:H44" si="5">B28+C28+D28+E28</f>
        <v>0</v>
      </c>
      <c r="I28" s="64"/>
      <c r="J28" s="64"/>
      <c r="K28" s="53"/>
      <c r="L28" s="61"/>
      <c r="M28" s="62"/>
    </row>
    <row r="29" spans="1:13">
      <c r="A29" s="35"/>
      <c r="B29" s="36"/>
      <c r="C29" s="29"/>
      <c r="D29" s="34"/>
      <c r="E29" s="16"/>
      <c r="F29" s="34"/>
      <c r="G29" s="34"/>
      <c r="H29" s="26">
        <f t="shared" si="5"/>
        <v>0</v>
      </c>
      <c r="I29" s="64"/>
      <c r="J29" s="64"/>
      <c r="K29" s="65"/>
      <c r="L29" s="61"/>
      <c r="M29" s="62"/>
    </row>
    <row r="30" spans="1:13">
      <c r="A30" s="37" t="s">
        <v>39</v>
      </c>
      <c r="B30" s="36">
        <f t="shared" ref="B30:G30" si="6">B31+B36</f>
        <v>0</v>
      </c>
      <c r="C30" s="38">
        <v>0</v>
      </c>
      <c r="D30" s="38">
        <f t="shared" si="6"/>
        <v>0</v>
      </c>
      <c r="E30" s="39">
        <f t="shared" si="6"/>
        <v>0</v>
      </c>
      <c r="F30" s="38">
        <f t="shared" si="6"/>
        <v>0</v>
      </c>
      <c r="G30" s="38">
        <f t="shared" si="6"/>
        <v>0</v>
      </c>
      <c r="H30" s="26">
        <f t="shared" si="5"/>
        <v>0</v>
      </c>
      <c r="I30" s="48">
        <f>K30+D30+E30+F30</f>
        <v>0</v>
      </c>
      <c r="J30" s="48"/>
      <c r="K30" s="39">
        <f>K31+K36</f>
        <v>0</v>
      </c>
      <c r="L30" s="61"/>
      <c r="M30" s="62"/>
    </row>
    <row r="31" spans="1:13">
      <c r="A31" s="40" t="s">
        <v>40</v>
      </c>
      <c r="B31" s="36">
        <f t="shared" ref="B31:G31" si="7">B32+B33+B34</f>
        <v>0</v>
      </c>
      <c r="C31" s="38">
        <v>0</v>
      </c>
      <c r="D31" s="38">
        <f t="shared" si="7"/>
        <v>0</v>
      </c>
      <c r="E31" s="39">
        <f t="shared" si="7"/>
        <v>0</v>
      </c>
      <c r="F31" s="38">
        <f t="shared" si="7"/>
        <v>0</v>
      </c>
      <c r="G31" s="38">
        <f t="shared" si="7"/>
        <v>0</v>
      </c>
      <c r="H31" s="26">
        <f t="shared" si="5"/>
        <v>0</v>
      </c>
      <c r="I31" s="64">
        <f>K31+D31+E31+F31</f>
        <v>0</v>
      </c>
      <c r="J31" s="64"/>
      <c r="K31" s="39">
        <f>K32+K33+K34</f>
        <v>0</v>
      </c>
      <c r="L31" s="61"/>
      <c r="M31" s="62"/>
    </row>
    <row r="32" spans="1:13">
      <c r="A32" s="41" t="s">
        <v>41</v>
      </c>
      <c r="B32" s="36"/>
      <c r="C32" s="38"/>
      <c r="D32" s="34"/>
      <c r="E32" s="16"/>
      <c r="F32" s="34"/>
      <c r="G32" s="34"/>
      <c r="H32" s="26">
        <f t="shared" si="5"/>
        <v>0</v>
      </c>
      <c r="I32" s="64"/>
      <c r="J32" s="64"/>
      <c r="K32" s="65"/>
      <c r="L32" s="61"/>
      <c r="M32" s="62"/>
    </row>
    <row r="33" ht="11.25" customHeight="1" spans="1:13">
      <c r="A33" s="41" t="s">
        <v>42</v>
      </c>
      <c r="B33" s="36"/>
      <c r="C33" s="38"/>
      <c r="D33" s="34"/>
      <c r="E33" s="16"/>
      <c r="F33" s="34"/>
      <c r="G33" s="34"/>
      <c r="H33" s="26">
        <f t="shared" si="5"/>
        <v>0</v>
      </c>
      <c r="I33" s="64"/>
      <c r="J33" s="64"/>
      <c r="K33" s="65"/>
      <c r="L33" s="61"/>
      <c r="M33" s="62"/>
    </row>
    <row r="34" ht="11.25" customHeight="1" spans="1:13">
      <c r="A34" s="41" t="s">
        <v>43</v>
      </c>
      <c r="B34" s="36"/>
      <c r="C34" s="38"/>
      <c r="D34" s="38"/>
      <c r="E34" s="39"/>
      <c r="F34" s="38"/>
      <c r="G34" s="38"/>
      <c r="H34" s="26">
        <f t="shared" si="5"/>
        <v>0</v>
      </c>
      <c r="I34" s="64"/>
      <c r="J34" s="64"/>
      <c r="K34" s="39"/>
      <c r="L34" s="61"/>
      <c r="M34" s="62"/>
    </row>
    <row r="35" ht="11.25" customHeight="1" spans="1:13">
      <c r="A35" s="35"/>
      <c r="B35" s="36"/>
      <c r="C35" s="38"/>
      <c r="D35" s="34"/>
      <c r="E35" s="16"/>
      <c r="F35" s="34"/>
      <c r="G35" s="34"/>
      <c r="H35" s="26">
        <f t="shared" si="5"/>
        <v>0</v>
      </c>
      <c r="I35" s="64"/>
      <c r="J35" s="64"/>
      <c r="K35" s="65"/>
      <c r="L35" s="61"/>
      <c r="M35" s="62"/>
    </row>
    <row r="36" ht="11.25" customHeight="1" spans="1:13">
      <c r="A36" s="40" t="s">
        <v>44</v>
      </c>
      <c r="B36" s="42"/>
      <c r="C36" s="38"/>
      <c r="D36" s="34"/>
      <c r="E36" s="16"/>
      <c r="F36" s="34"/>
      <c r="G36" s="34"/>
      <c r="H36" s="26">
        <f t="shared" si="5"/>
        <v>0</v>
      </c>
      <c r="I36" s="64"/>
      <c r="J36" s="64"/>
      <c r="K36" s="53"/>
      <c r="L36" s="61"/>
      <c r="M36" s="62"/>
    </row>
    <row r="37" ht="11.25" customHeight="1" spans="1:13">
      <c r="A37" s="43" t="s">
        <v>45</v>
      </c>
      <c r="B37" s="36"/>
      <c r="C37" s="38"/>
      <c r="D37" s="34"/>
      <c r="E37" s="16"/>
      <c r="F37" s="34"/>
      <c r="G37" s="34"/>
      <c r="H37" s="26">
        <f t="shared" si="5"/>
        <v>0</v>
      </c>
      <c r="I37" s="64"/>
      <c r="J37" s="64"/>
      <c r="K37" s="53"/>
      <c r="L37" s="61"/>
      <c r="M37" s="62"/>
    </row>
    <row r="38" ht="11.25" customHeight="1" spans="1:13">
      <c r="A38" s="43" t="s">
        <v>46</v>
      </c>
      <c r="B38" s="36"/>
      <c r="C38" s="38"/>
      <c r="D38" s="34"/>
      <c r="E38" s="16"/>
      <c r="F38" s="34"/>
      <c r="G38" s="34"/>
      <c r="H38" s="26">
        <f t="shared" si="5"/>
        <v>0</v>
      </c>
      <c r="I38" s="64"/>
      <c r="J38" s="64"/>
      <c r="K38" s="53"/>
      <c r="L38" s="61"/>
      <c r="M38" s="62"/>
    </row>
    <row r="39" ht="11.25" customHeight="1" spans="1:13">
      <c r="A39" s="43" t="s">
        <v>47</v>
      </c>
      <c r="B39" s="36"/>
      <c r="C39" s="38"/>
      <c r="D39" s="34"/>
      <c r="E39" s="16"/>
      <c r="F39" s="34"/>
      <c r="G39" s="34"/>
      <c r="H39" s="26">
        <f t="shared" si="5"/>
        <v>0</v>
      </c>
      <c r="I39" s="64"/>
      <c r="J39" s="64"/>
      <c r="K39" s="53"/>
      <c r="L39" s="61"/>
      <c r="M39" s="62"/>
    </row>
    <row r="40" ht="11.25" customHeight="1" spans="1:13">
      <c r="A40" s="43" t="s">
        <v>48</v>
      </c>
      <c r="B40" s="42"/>
      <c r="C40" s="38"/>
      <c r="D40" s="34"/>
      <c r="E40" s="16"/>
      <c r="F40" s="34"/>
      <c r="G40" s="34"/>
      <c r="H40" s="26">
        <f t="shared" si="5"/>
        <v>0</v>
      </c>
      <c r="I40" s="64"/>
      <c r="J40" s="64"/>
      <c r="K40" s="53"/>
      <c r="L40" s="61"/>
      <c r="M40" s="62"/>
    </row>
    <row r="41" ht="11.25" customHeight="1" spans="1:13">
      <c r="A41" s="43" t="s">
        <v>49</v>
      </c>
      <c r="B41" s="42"/>
      <c r="C41" s="38"/>
      <c r="D41" s="34"/>
      <c r="E41" s="16"/>
      <c r="F41" s="34"/>
      <c r="G41" s="34"/>
      <c r="H41" s="26">
        <f t="shared" si="5"/>
        <v>0</v>
      </c>
      <c r="I41" s="64"/>
      <c r="J41" s="64"/>
      <c r="K41" s="53"/>
      <c r="L41" s="61"/>
      <c r="M41" s="62"/>
    </row>
    <row r="42" ht="11.25" customHeight="1" spans="1:13">
      <c r="A42" s="43" t="s">
        <v>50</v>
      </c>
      <c r="B42" s="42"/>
      <c r="C42" s="38"/>
      <c r="D42" s="34"/>
      <c r="E42" s="16"/>
      <c r="F42" s="34"/>
      <c r="G42" s="34"/>
      <c r="H42" s="26">
        <f t="shared" si="5"/>
        <v>0</v>
      </c>
      <c r="I42" s="64"/>
      <c r="J42" s="64"/>
      <c r="K42" s="53"/>
      <c r="L42" s="61"/>
      <c r="M42" s="62"/>
    </row>
    <row r="43" ht="11.25" customHeight="1" spans="1:13">
      <c r="A43" s="43" t="s">
        <v>51</v>
      </c>
      <c r="B43" s="42"/>
      <c r="C43" s="38"/>
      <c r="D43" s="34"/>
      <c r="E43" s="16"/>
      <c r="F43" s="34"/>
      <c r="G43" s="34"/>
      <c r="H43" s="26">
        <f t="shared" si="5"/>
        <v>0</v>
      </c>
      <c r="I43" s="64"/>
      <c r="J43" s="64"/>
      <c r="K43" s="53"/>
      <c r="L43" s="61"/>
      <c r="M43" s="62"/>
    </row>
    <row r="44" spans="1:13">
      <c r="A44" s="40" t="s">
        <v>52</v>
      </c>
      <c r="B44" s="44"/>
      <c r="C44" s="45"/>
      <c r="D44" s="34"/>
      <c r="E44" s="16"/>
      <c r="F44" s="34"/>
      <c r="G44" s="34"/>
      <c r="H44" s="26">
        <f t="shared" si="5"/>
        <v>0</v>
      </c>
      <c r="I44" s="64"/>
      <c r="J44" s="64"/>
      <c r="K44" s="66"/>
      <c r="L44" s="61"/>
      <c r="M44" s="62"/>
    </row>
    <row r="45" spans="1:13">
      <c r="A45" s="22" t="s">
        <v>53</v>
      </c>
      <c r="B45" s="46">
        <f>B30+B4</f>
        <v>172826.353</v>
      </c>
      <c r="C45" s="47">
        <v>64076.22</v>
      </c>
      <c r="D45" s="48"/>
      <c r="E45" s="49"/>
      <c r="F45" s="48"/>
      <c r="G45" s="48"/>
      <c r="H45" s="50">
        <f t="shared" ref="H45:K45" si="8">H30+H4</f>
        <v>267640.573</v>
      </c>
      <c r="I45" s="48">
        <f t="shared" si="8"/>
        <v>249180.133</v>
      </c>
      <c r="J45" s="48"/>
      <c r="K45" s="49">
        <f t="shared" si="8"/>
        <v>18460.44</v>
      </c>
      <c r="L45" s="61"/>
      <c r="M45" s="62"/>
    </row>
    <row r="46" spans="2:2">
      <c r="B46" s="2">
        <v>4013</v>
      </c>
    </row>
    <row r="47" spans="2:2">
      <c r="B47" s="2">
        <f t="shared" ref="B47:B51" si="9">SUM(B45:B46)</f>
        <v>176839.353</v>
      </c>
    </row>
    <row r="48" spans="2:2">
      <c r="B48" s="2">
        <v>44503</v>
      </c>
    </row>
    <row r="49" spans="2:2">
      <c r="B49" s="2">
        <f t="shared" si="9"/>
        <v>221342.353</v>
      </c>
    </row>
    <row r="50" spans="2:2">
      <c r="B50" s="2">
        <v>58622</v>
      </c>
    </row>
    <row r="51" spans="2:2">
      <c r="B51" s="2">
        <f t="shared" si="9"/>
        <v>279964.353</v>
      </c>
    </row>
  </sheetData>
  <mergeCells count="14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0.239583333333333" bottom="0.709722222222222" header="0.2" footer="0.509722222222222"/>
  <pageSetup paperSize="9" scale="8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2020公共测算 (原表)</vt:lpstr>
      <vt:lpstr>封面</vt:lpstr>
      <vt:lpstr>一般公共预算（预算）</vt:lpstr>
      <vt:lpstr>政府性基金（预算）</vt:lpstr>
      <vt:lpstr>2020公共测算 1.17（不打）</vt:lpstr>
      <vt:lpstr>2020公共测算</vt:lpstr>
      <vt:lpstr>2020基金测算</vt:lpstr>
      <vt:lpstr>2018公共测算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张振旺</dc:creator>
  <cp:lastModifiedBy>Administrator</cp:lastModifiedBy>
  <cp:revision>1</cp:revision>
  <dcterms:created xsi:type="dcterms:W3CDTF">2015-11-27T03:47:00Z</dcterms:created>
  <cp:lastPrinted>2021-12-20T08:43:00Z</cp:lastPrinted>
  <dcterms:modified xsi:type="dcterms:W3CDTF">2024-11-06T00:59:38Z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74A66D3E48FD4341AC75377755C72097</vt:lpwstr>
  </property>
</Properties>
</file>