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08" firstSheet="7" activeTab="8"/>
  </bookViews>
  <sheets>
    <sheet name="2020公共测算 (原表)" sheetId="1" state="hidden" r:id="rId1"/>
    <sheet name="封面" sheetId="2" state="hidden" r:id="rId2"/>
    <sheet name="2020公共测算 1.17（不打）" sheetId="3" state="hidden" r:id="rId3"/>
    <sheet name="2020公共测算" sheetId="4" state="hidden" r:id="rId4"/>
    <sheet name="2020基金测算" sheetId="5" state="hidden" r:id="rId5"/>
    <sheet name="目录1" sheetId="6" state="hidden" r:id="rId6"/>
    <sheet name="执行全县公共预算1" sheetId="7" state="hidden" r:id="rId7"/>
    <sheet name="封面1" sheetId="8" r:id="rId8"/>
    <sheet name="全县公共预算" sheetId="9" r:id="rId9"/>
    <sheet name="目录2" sheetId="10" state="hidden" r:id="rId10"/>
    <sheet name="全县基金执3" sheetId="11" state="hidden" r:id="rId11"/>
    <sheet name="全县基金预算" sheetId="12" r:id="rId12"/>
    <sheet name="目录3" sheetId="13" state="hidden" r:id="rId13"/>
    <sheet name="社保基金执行表5" sheetId="14" state="hidden" r:id="rId14"/>
    <sheet name="社保基金预算表6" sheetId="15" state="hidden" r:id="rId15"/>
    <sheet name="目录4" sheetId="16" state="hidden" r:id="rId16"/>
    <sheet name="国有资本经营预算7" sheetId="17" state="hidden" r:id="rId17"/>
    <sheet name="2018公共测算 (2)" sheetId="18" state="hidden" r:id="rId18"/>
  </sheets>
  <externalReferences>
    <externalReference r:id="rId21"/>
    <externalReference r:id="rId22"/>
  </externalReferences>
  <definedNames>
    <definedName name="DATABASE" localSheetId="17" hidden="1">'[1]#REF!'!$A$6:$F$68</definedName>
    <definedName name="DATABASE" localSheetId="3" hidden="1">'[1]#REF!'!$A$6:$F$68</definedName>
    <definedName name="DATABASE" localSheetId="0" hidden="1">'[1]#REF!'!$A$6:$F$68</definedName>
    <definedName name="DATABASE" localSheetId="2" hidden="1">'[1]#REF!'!$A$6:$F$68</definedName>
    <definedName name="DATABASE" localSheetId="4" hidden="1">'[1]#REF!'!$A$6:$F$68</definedName>
    <definedName name="_xlnm.Print_Area" localSheetId="1">'封面'!$A$1:$R$22</definedName>
    <definedName name="_xlnm.Print_Area" localSheetId="8">'全县公共预算'!$A$1:$N$63</definedName>
    <definedName name="_xlnm.Print_Area" localSheetId="10">'全县基金执3'!$B$2:$J$84</definedName>
    <definedName name="_xlnm.Print_Area" localSheetId="6">'执行全县公共预算1'!$A$1:$H$63</definedName>
    <definedName name="_xlnm.Print_Area" hidden="1">#N/A</definedName>
    <definedName name="_xlnm.Print_Titles" localSheetId="8">'全县公共预算'!$1:$6</definedName>
    <definedName name="_xlnm.Print_Titles" localSheetId="11">'全县基金预算'!$1:$5</definedName>
    <definedName name="_xlnm.Print_Titles" localSheetId="10">'全县基金执3'!$1:$6</definedName>
    <definedName name="_xlnm.Print_Titles" localSheetId="6">'执行全县公共预算1'!$1:$5</definedName>
    <definedName name="_xlnm.Print_Titles" hidden="1">#N/A</definedName>
    <definedName name="任务分类">'[2]任务'!$A$1:$A$10</definedName>
    <definedName name="洋10" localSheetId="1">#REF!</definedName>
    <definedName name="洋10" localSheetId="11">#REF!</definedName>
    <definedName name="洋10" localSheetId="10">#REF!</definedName>
    <definedName name="洋10">#REF!</definedName>
  </definedNames>
  <calcPr fullCalcOnLoad="1"/>
</workbook>
</file>

<file path=xl/comments7.xml><?xml version="1.0" encoding="utf-8"?>
<comments xmlns="http://schemas.openxmlformats.org/spreadsheetml/2006/main">
  <authors>
    <author>lenovo</author>
  </authors>
  <commentList>
    <comment ref="A52" authorId="0">
      <text>
        <r>
          <rPr>
            <sz val="9"/>
            <rFont val="宋体"/>
            <family val="0"/>
          </rPr>
          <t>lenovo:
包括企事业划转补助、体制补助</t>
        </r>
      </text>
    </comment>
  </commentList>
</comments>
</file>

<file path=xl/comments9.xml><?xml version="1.0" encoding="utf-8"?>
<comments xmlns="http://schemas.openxmlformats.org/spreadsheetml/2006/main">
  <authors>
    <author>lenovo</author>
  </authors>
  <commentList>
    <comment ref="A52" authorId="0">
      <text>
        <r>
          <rPr>
            <sz val="9"/>
            <rFont val="宋体"/>
            <family val="0"/>
          </rPr>
          <t>lenovo:
包括企事业划转补助、体制补助</t>
        </r>
      </text>
    </comment>
  </commentList>
</comments>
</file>

<file path=xl/sharedStrings.xml><?xml version="1.0" encoding="utf-8"?>
<sst xmlns="http://schemas.openxmlformats.org/spreadsheetml/2006/main" count="969" uniqueCount="505">
  <si>
    <t>各项支出情况表</t>
  </si>
  <si>
    <t>报</t>
  </si>
  <si>
    <t>公共财政支出</t>
  </si>
  <si>
    <t>上级专款</t>
  </si>
  <si>
    <t>一般结转</t>
  </si>
  <si>
    <t>基金转公共</t>
  </si>
  <si>
    <t>限定用途一般性转移支付</t>
  </si>
  <si>
    <t>专户</t>
  </si>
  <si>
    <t>全县</t>
  </si>
  <si>
    <t>县本级</t>
  </si>
  <si>
    <t>镇级</t>
  </si>
  <si>
    <t>乡镇公共</t>
  </si>
  <si>
    <t>县本级一般结转</t>
  </si>
  <si>
    <t>乡镇一般结转</t>
  </si>
  <si>
    <t>一、地方财政支出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</si>
  <si>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</si>
  <si>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</si>
  <si>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</si>
  <si>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</si>
  <si>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</si>
  <si>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</si>
  <si>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</si>
  <si>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</si>
  <si>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</si>
  <si>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</si>
  <si>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</si>
  <si>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</si>
  <si>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</si>
  <si>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</si>
  <si>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</si>
  <si>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</si>
  <si>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</si>
  <si>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</si>
  <si>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</si>
  <si>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（二十）灾害防治及应急管理支出</t>
  </si>
  <si>
    <t>（二十一）预备费</t>
  </si>
  <si>
    <t>（二十二）其他支出</t>
  </si>
  <si>
    <t>（二十三）债务付息支出</t>
  </si>
  <si>
    <t>（二十四）债务发行费用支出</t>
  </si>
  <si>
    <t>二、转移性支出</t>
  </si>
  <si>
    <t>(一)上解中央支出</t>
  </si>
  <si>
    <t>1.体制上解支出</t>
  </si>
  <si>
    <t>2.出口退税专项上解支出</t>
  </si>
  <si>
    <t>3.专项上解支出</t>
  </si>
  <si>
    <t>(二)补助市县支出</t>
  </si>
  <si>
    <t>1.体制补助支出</t>
  </si>
  <si>
    <t>2.均衡性转移支付补助支出</t>
  </si>
  <si>
    <t>3.调整工资转移支付补助支出</t>
  </si>
  <si>
    <t>4.农村税费改革补助支出</t>
  </si>
  <si>
    <t>5.其他一般性性转移支付支出</t>
  </si>
  <si>
    <t>6.结算补助支出</t>
  </si>
  <si>
    <t>7.专款补助支出</t>
  </si>
  <si>
    <t>(二)调出资金</t>
  </si>
  <si>
    <t>支  出  总  计</t>
  </si>
  <si>
    <t>限定用途转移支付</t>
  </si>
  <si>
    <t>财力性转移支付</t>
  </si>
  <si>
    <t>定安县2021年预算执行情况和2022年预算草案表</t>
  </si>
  <si>
    <t>定安县财政局</t>
  </si>
  <si>
    <t>2022年1月</t>
  </si>
  <si>
    <t>2. 债务回收专户调入用于归还中国人民银行专项借款利息</t>
  </si>
  <si>
    <t>上级专款减少34416万元</t>
  </si>
  <si>
    <t>表四</t>
  </si>
  <si>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年定安县政府性基金预算测算表</t>
    </r>
  </si>
  <si>
    <t>制表日期：2018.1.16</t>
  </si>
  <si>
    <t>单位：万元</t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</si>
  <si>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</si>
  <si>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t>支         出</t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</si>
  <si>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</si>
  <si>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当年</t>
  </si>
  <si>
    <t>结余</t>
  </si>
  <si>
    <t>补助</t>
  </si>
  <si>
    <r>
      <rPr>
        <b/>
        <sz val="10"/>
        <rFont val="Times New Roman"/>
        <family val="1"/>
      </rPr>
      <t>2018</t>
    </r>
    <r>
      <rPr>
        <b/>
        <sz val="10"/>
        <rFont val="宋体"/>
        <family val="0"/>
      </rPr>
      <t>年预算数</t>
    </r>
  </si>
  <si>
    <t>本级安排</t>
  </si>
  <si>
    <t>2020年预测专款</t>
  </si>
  <si>
    <t>结转</t>
  </si>
  <si>
    <r>
      <rPr>
        <b/>
        <sz val="10"/>
        <rFont val="Times New Roman"/>
        <family val="1"/>
      </rPr>
      <t>2020</t>
    </r>
    <r>
      <rPr>
        <b/>
        <sz val="10"/>
        <rFont val="宋体"/>
        <family val="0"/>
      </rPr>
      <t>年预算数</t>
    </r>
  </si>
  <si>
    <t>县本级结转</t>
  </si>
  <si>
    <t>乡镇结转</t>
  </si>
  <si>
    <t>合计</t>
  </si>
  <si>
    <t>一、地方教育附加收入</t>
  </si>
  <si>
    <t>（一）文化体育与传媒支出</t>
  </si>
  <si>
    <t>二、文化事业建设费</t>
  </si>
  <si>
    <t>国家电影事业发展专项资金安排的支出</t>
  </si>
  <si>
    <t>旅游发展基金支出</t>
  </si>
  <si>
    <t>二、残疾人就业保障金收入</t>
  </si>
  <si>
    <t>（二）社会保障和就业支出</t>
  </si>
  <si>
    <t>城市公用事业附加</t>
  </si>
  <si>
    <t>大中型水库移民后期扶持基金支出20822</t>
  </si>
  <si>
    <t>三、政府住房基金收入</t>
  </si>
  <si>
    <t>小型水库移民扶助基金安排的支出20823</t>
  </si>
  <si>
    <t>四、国有土地使用权出让金收入</t>
  </si>
  <si>
    <t>（三）城乡社区支出</t>
  </si>
  <si>
    <t>五、国有土地收益基金收入</t>
  </si>
  <si>
    <t>政府住房基金及对应专项债务收入安排的支出</t>
  </si>
  <si>
    <t>六、农业土地开发基金收入</t>
  </si>
  <si>
    <t>国有土地使用权出让收入及对应专项债务收入安排的支出</t>
  </si>
  <si>
    <t>七、城市基础设施配套费收入</t>
  </si>
  <si>
    <t>国有土地收益基金及对应专项债务收入安排的支出</t>
  </si>
  <si>
    <t>八、育林基金收入</t>
  </si>
  <si>
    <t>农业土地开发资金及对应专项债务收入安排的支出</t>
  </si>
  <si>
    <t>九、地方水利建设基金收入</t>
  </si>
  <si>
    <t>城市公用事业附加及对应专项债务收入安排的支出</t>
  </si>
  <si>
    <t>新增建设用地土地有偿使用费</t>
  </si>
  <si>
    <t>新增建设用地有偿使用费及对应专项债务收入安排的支出</t>
  </si>
  <si>
    <t>森林植被恢复费</t>
  </si>
  <si>
    <t>城市基础设施配套费及对应专项债务收入安排的支出</t>
  </si>
  <si>
    <t>大中型水库库区基金</t>
  </si>
  <si>
    <t xml:space="preserve">  污水处理费及对应专项债务收入安排的支出</t>
  </si>
  <si>
    <t>国家重大水利工程建设基金</t>
  </si>
  <si>
    <t>（四）农林水事务</t>
  </si>
  <si>
    <t>海南省高等级公路车辆通行附加费</t>
  </si>
  <si>
    <t>新菜地开发建设基金及对应专项债务收入安排的支出</t>
  </si>
  <si>
    <t>彩票公益金</t>
  </si>
  <si>
    <t>大中型水库库区基金及对应专项债务收入安排的支出</t>
  </si>
  <si>
    <t>国家重大水利工程建设基金及对应专项债务收入安排的支出</t>
  </si>
  <si>
    <t>水土保持补偿费安排的支出</t>
  </si>
  <si>
    <t>（五）交通运输</t>
  </si>
  <si>
    <t xml:space="preserve">    铁路运输</t>
  </si>
  <si>
    <t>海南省高等级公路车辆通行附加费及对应专项债务收入安排的支出</t>
  </si>
  <si>
    <t>港口建设费及对应专项债务收入安排的支出</t>
  </si>
  <si>
    <t>（六）其他支出</t>
  </si>
  <si>
    <t>其他政府性基金及对应专项债务收入安排的支出</t>
  </si>
  <si>
    <t>地方政府性基金预算收入合计</t>
  </si>
  <si>
    <t>彩票发行销售机构业务费安排的支出</t>
  </si>
  <si>
    <t xml:space="preserve">  彩票公益金安排的支出</t>
  </si>
  <si>
    <t>更新名字为彩票公益金安排的支出</t>
  </si>
  <si>
    <t xml:space="preserve">  烟草企业上缴专项收入安排的支出</t>
  </si>
  <si>
    <t>（七）地方政府专项债务付息支出</t>
  </si>
  <si>
    <t>国有土地使用权出让金债务付息支出</t>
  </si>
  <si>
    <t>其他政府性基金债务付息支出</t>
  </si>
  <si>
    <t>（八） 国有土地使用权出让金债务发行费用支出</t>
  </si>
  <si>
    <t>转移性收入</t>
  </si>
  <si>
    <t>地方政府性基金预算支出合计</t>
  </si>
  <si>
    <t xml:space="preserve">      政府性基金补助收入</t>
  </si>
  <si>
    <t>转移性支出</t>
  </si>
  <si>
    <t xml:space="preserve">      上年结余结转收入</t>
  </si>
  <si>
    <t xml:space="preserve">      政府性基金上解支出</t>
  </si>
  <si>
    <t xml:space="preserve">      调入资金</t>
  </si>
  <si>
    <t xml:space="preserve">      调出资金</t>
  </si>
  <si>
    <t xml:space="preserve">      年终结余</t>
  </si>
  <si>
    <t>收入总计</t>
  </si>
  <si>
    <t>支出总计</t>
  </si>
  <si>
    <t>第一部分  一般公共财政预算（草案）表</t>
  </si>
  <si>
    <t xml:space="preserve">     表一  2021年定安县一般公共预算执行情况表</t>
  </si>
  <si>
    <t xml:space="preserve">     表二  2022年定安县地方一般公共预算收支表</t>
  </si>
  <si>
    <t>表一</t>
  </si>
  <si>
    <t>2021年定安县一般公共预算执行情况表</t>
  </si>
  <si>
    <t>收    入</t>
  </si>
  <si>
    <t>支                出</t>
  </si>
  <si>
    <t>项              目</t>
  </si>
  <si>
    <t>2020年决算数</t>
  </si>
  <si>
    <t>2021年调整预算数</t>
  </si>
  <si>
    <t>2021年预计完成数</t>
  </si>
  <si>
    <t>项        目</t>
  </si>
  <si>
    <t>**</t>
  </si>
  <si>
    <t>1</t>
  </si>
  <si>
    <t>2</t>
  </si>
  <si>
    <t>3</t>
  </si>
  <si>
    <t>一、地方一般公共预算收入</t>
  </si>
  <si>
    <t>一、地方一般公共预算支出</t>
  </si>
  <si>
    <t>月报</t>
  </si>
  <si>
    <t>（一）税收收入</t>
  </si>
  <si>
    <t>1.增值税</t>
  </si>
  <si>
    <t>2.企业所得税</t>
  </si>
  <si>
    <t>3.个人所得税</t>
  </si>
  <si>
    <t>4.资源税</t>
  </si>
  <si>
    <t>5.城市维护建设税</t>
  </si>
  <si>
    <t>6.房产税</t>
  </si>
  <si>
    <t>（七）文化旅游体育与传媒支出</t>
  </si>
  <si>
    <t>7.印花税</t>
  </si>
  <si>
    <t>8.城镇土地使用税</t>
  </si>
  <si>
    <t>（九）卫生健康支出</t>
  </si>
  <si>
    <t>9.土地增值税</t>
  </si>
  <si>
    <t>10.车船税</t>
  </si>
  <si>
    <t>11.耕地占用税</t>
  </si>
  <si>
    <t>12.契税</t>
  </si>
  <si>
    <t>13.环境保护税</t>
  </si>
  <si>
    <t>（十四）资源勘探工业信息等支出</t>
  </si>
  <si>
    <t>14.其他税收</t>
  </si>
  <si>
    <t>（二）非税收入</t>
  </si>
  <si>
    <t>1.专项收入</t>
  </si>
  <si>
    <t>（十七）自然资源海洋气象等支出</t>
  </si>
  <si>
    <t>2.行政事业性收费收入</t>
  </si>
  <si>
    <t>3.罚没收入</t>
  </si>
  <si>
    <t>4.国有资本经营收入</t>
  </si>
  <si>
    <t>5.国有资源(资产)有偿使用收入</t>
  </si>
  <si>
    <t>（二十一）其他支出</t>
  </si>
  <si>
    <t>6.政府住房基金收入</t>
  </si>
  <si>
    <t>（二十二）债务付息支出</t>
  </si>
  <si>
    <t>7.其他收入</t>
  </si>
  <si>
    <t>（二十三）债务发行费用支出</t>
  </si>
  <si>
    <t>二、预备费</t>
  </si>
  <si>
    <t>二、债务转贷收入</t>
  </si>
  <si>
    <t>三、债务还本支出</t>
  </si>
  <si>
    <t>（一）地方政府一般债券转贷收入</t>
  </si>
  <si>
    <t>（一）地方政府一般债券还本支出</t>
  </si>
  <si>
    <t>（二）地方政府向国际组织借款转贷收入</t>
  </si>
  <si>
    <t>（二）地方政府其他一般债务还本支出</t>
  </si>
  <si>
    <t xml:space="preserve"> (三）地方政府其他一般债务转贷收入</t>
  </si>
  <si>
    <t>三、转移性收入</t>
  </si>
  <si>
    <t>四、转移性支出</t>
  </si>
  <si>
    <t>（一）上级补助收入</t>
  </si>
  <si>
    <t>(一)上解上级支出</t>
  </si>
  <si>
    <t xml:space="preserve">1.返还性收入 </t>
  </si>
  <si>
    <t>（1）所得税基数返还收入</t>
  </si>
  <si>
    <t>2.专项上解支出</t>
  </si>
  <si>
    <t>（2）成品油税费改革税收返还收入</t>
  </si>
  <si>
    <t>(二)援助其他地区支出</t>
  </si>
  <si>
    <t xml:space="preserve">（3）增值税税收返还收入 </t>
  </si>
  <si>
    <t>(三)调出资金</t>
  </si>
  <si>
    <t xml:space="preserve">（4）消费税税收返还收入 </t>
  </si>
  <si>
    <t>(四)安排预算稳定调节基金</t>
  </si>
  <si>
    <t>（5）增值税“五五分享”税收返还收入</t>
  </si>
  <si>
    <t>(五)年终结余结转</t>
  </si>
  <si>
    <t>2.一般性转移支付收入</t>
  </si>
  <si>
    <t>（1）均衡性转移支付收入</t>
  </si>
  <si>
    <t>（2）县级基本财力保障机制奖补资金收入</t>
  </si>
  <si>
    <t>（3）结算补助收入</t>
  </si>
  <si>
    <t>（4）资源枯竭型城市转移支付补助收入</t>
  </si>
  <si>
    <t>（5）产粮（油）大县奖励资金收入</t>
  </si>
  <si>
    <t>（6）重点生态功能区转移支付收入</t>
  </si>
  <si>
    <t>（7）固定数额补助收入</t>
  </si>
  <si>
    <t>（8）革命老区转移支付收入</t>
  </si>
  <si>
    <t>（9）民族地区转移支付收入</t>
  </si>
  <si>
    <t>（10）边境地区转移支付收入</t>
  </si>
  <si>
    <t>（11）贫困地区转移支付收入</t>
  </si>
  <si>
    <t>（12）共同财政事权转移支付收入</t>
  </si>
  <si>
    <t>（13）其他一般性转移支付收入</t>
  </si>
  <si>
    <t>3.专项转移支付收入</t>
  </si>
  <si>
    <t>（二）上年结余收入</t>
  </si>
  <si>
    <t>（三）调入资金</t>
  </si>
  <si>
    <t>（四）动用预算稳定调节基金</t>
  </si>
  <si>
    <t>收  入  总  计</t>
  </si>
  <si>
    <t>收支差额</t>
  </si>
  <si>
    <t>2022年定安县一般公共预算和政府性基金调整（草案）表</t>
  </si>
  <si>
    <t>2022年7月</t>
  </si>
  <si>
    <t>附件2</t>
  </si>
  <si>
    <t>2022年定安县地方一般公共预算调整收支表</t>
  </si>
  <si>
    <t>收      入</t>
  </si>
  <si>
    <t>支     出</t>
  </si>
  <si>
    <t>2021年年初预算数</t>
  </si>
  <si>
    <t>2021年调整预算数（两批地债调整后）</t>
  </si>
  <si>
    <t>2021年        预计完成数</t>
  </si>
  <si>
    <t>2022年预算数</t>
  </si>
  <si>
    <t>2022年预算调整额</t>
  </si>
  <si>
    <t>2022年预算调整数</t>
  </si>
  <si>
    <t>提前下达上级转移</t>
  </si>
  <si>
    <t>地债资金</t>
  </si>
  <si>
    <t>基本支出</t>
  </si>
  <si>
    <t>公用经费</t>
  </si>
  <si>
    <t>项目</t>
  </si>
  <si>
    <t>2022年安排</t>
  </si>
  <si>
    <t>第一批财力合计</t>
  </si>
  <si>
    <t>定财预函[2022]209号</t>
  </si>
  <si>
    <t>定财行函[2022]205号</t>
  </si>
  <si>
    <t>定财社函[2022]206号</t>
  </si>
  <si>
    <t>定财预函[2022]472号</t>
  </si>
  <si>
    <t>第二次财力分配</t>
  </si>
  <si>
    <t>第二部分  政府性基金财政预算（草案）表</t>
  </si>
  <si>
    <t xml:space="preserve">     表三    2021年定安县政府性基金预算执行情况表</t>
  </si>
  <si>
    <t xml:space="preserve">     表四    2022年定安县地方政府性基金预算收支表</t>
  </si>
  <si>
    <t>表三</t>
  </si>
  <si>
    <t>2021年定安县政府性基金执行情况表</t>
  </si>
  <si>
    <t>科目</t>
  </si>
  <si>
    <t>收                          入</t>
  </si>
  <si>
    <t>支                       出</t>
  </si>
  <si>
    <t>项          目</t>
  </si>
  <si>
    <t>2021年                              调整预算数</t>
  </si>
  <si>
    <t>一、地方政府性基金预算收入</t>
  </si>
  <si>
    <t>一、地方政府性基金预算支出</t>
  </si>
  <si>
    <t>（一）海南省高等级公路车辆通行附加费收入</t>
  </si>
  <si>
    <t>（一）文化旅游体育与传媒支出</t>
  </si>
  <si>
    <t>（二）港口建设费收入</t>
  </si>
  <si>
    <t xml:space="preserve">     国家电影事业发展专项资金安排的支出</t>
  </si>
  <si>
    <t>（三）国家电影事业发展专项资金收入</t>
  </si>
  <si>
    <t xml:space="preserve">     旅游发展基金支出</t>
  </si>
  <si>
    <t>（四）国有土地收益基金收入</t>
  </si>
  <si>
    <t>（五）农业土地开发资金收入</t>
  </si>
  <si>
    <t xml:space="preserve">     大中型水库移民后期扶持基金支出</t>
  </si>
  <si>
    <t>（六）国有土地使用权出让收入</t>
  </si>
  <si>
    <t xml:space="preserve">     小型水库移民扶助基金安排的支出</t>
  </si>
  <si>
    <t>（七）大中型水库库区基金收入</t>
  </si>
  <si>
    <t>（八）彩票公益金收入</t>
  </si>
  <si>
    <t xml:space="preserve">     国有土地使用权出让收入安排的支出</t>
  </si>
  <si>
    <t>（九）城市基础设施配套费收入</t>
  </si>
  <si>
    <t xml:space="preserve">     国有土地收益基金安排的支出</t>
  </si>
  <si>
    <t>（十）小型水库移民扶助基金收入</t>
  </si>
  <si>
    <t xml:space="preserve">     农业土地开发资金安排的支出</t>
  </si>
  <si>
    <t>（十一）国家重大水利工程建设基金收入</t>
  </si>
  <si>
    <t xml:space="preserve">     城市基础设施配套费安排的支出</t>
  </si>
  <si>
    <t>（十二）污水处理费收入</t>
  </si>
  <si>
    <t xml:space="preserve">     污水处理费安排的支出</t>
  </si>
  <si>
    <t>（十三）彩票发行机构和彩票销售机构的业务费用</t>
  </si>
  <si>
    <t xml:space="preserve">     土地储备专项债券收入安排的支出</t>
  </si>
  <si>
    <t>（十四）其他政府性基金收入</t>
  </si>
  <si>
    <t xml:space="preserve">     棚户区改造专项债券收入安排的支出</t>
  </si>
  <si>
    <t>（十五）专项债券对应项目专项收入</t>
  </si>
  <si>
    <t xml:space="preserve">     国有土地使用权出让收入对应专项债务收入安排的支出</t>
  </si>
  <si>
    <t>（四）农林水支出</t>
  </si>
  <si>
    <t xml:space="preserve">     大中型水库库区基金安排的支出</t>
  </si>
  <si>
    <t xml:space="preserve">     国家重大水利工程建设基金安排的支出</t>
  </si>
  <si>
    <t>（五）交通运输支出</t>
  </si>
  <si>
    <t xml:space="preserve">     海南省高等级公路车辆通行附加费安排的支出</t>
  </si>
  <si>
    <t xml:space="preserve">     港口建设费安排的支出</t>
  </si>
  <si>
    <t xml:space="preserve">     民航发展基金支出</t>
  </si>
  <si>
    <t xml:space="preserve">     海南省高等级公路车辆通行附加费对应专项债务收入安排的支出</t>
  </si>
  <si>
    <t xml:space="preserve">     其他政府性基金及对应专项债务收入安排的支出</t>
  </si>
  <si>
    <t xml:space="preserve">     彩票发行销售机构业务费安排的支出</t>
  </si>
  <si>
    <t xml:space="preserve">     彩票公益金安排的支出</t>
  </si>
  <si>
    <t xml:space="preserve">（七）地方政府专项债务付息支出  </t>
  </si>
  <si>
    <t xml:space="preserve">     海南省高等级公路车辆通行附加费债务付息支出</t>
  </si>
  <si>
    <t xml:space="preserve">     国有土地使用权出让金债务付息支出</t>
  </si>
  <si>
    <t xml:space="preserve">     土地储备专项债券付息支出</t>
  </si>
  <si>
    <t xml:space="preserve">     棚户区改造专项债券付息支出</t>
  </si>
  <si>
    <t xml:space="preserve">     其他地方自行试点项目收益专项债券付息支出</t>
  </si>
  <si>
    <t xml:space="preserve">     其他政府性基金债务付息支出</t>
  </si>
  <si>
    <t>（八）地方政府专项债务发行费用支出</t>
  </si>
  <si>
    <t xml:space="preserve">     海南省高等级公路车辆通行附加费债务发行费用支出</t>
  </si>
  <si>
    <t xml:space="preserve">     国有土地使用权出让金债务发行费用支出</t>
  </si>
  <si>
    <t xml:space="preserve">     土地储备专项债券发行费用支出</t>
  </si>
  <si>
    <t xml:space="preserve">     棚户区改造专项债券发行费用支出</t>
  </si>
  <si>
    <t xml:space="preserve">     其他地方自行试点项目收益专项债券发行费用支出</t>
  </si>
  <si>
    <t xml:space="preserve">     其他政府性基金债务发行费用支出</t>
  </si>
  <si>
    <t>（九）抗疫特别国债安排的支出</t>
  </si>
  <si>
    <t xml:space="preserve">     公共卫生体系建设</t>
  </si>
  <si>
    <t xml:space="preserve">     重大疫情防控救治体系建设</t>
  </si>
  <si>
    <t xml:space="preserve">     粮食安全</t>
  </si>
  <si>
    <t xml:space="preserve">     能源安全</t>
  </si>
  <si>
    <t xml:space="preserve">     应急物资保障</t>
  </si>
  <si>
    <t xml:space="preserve">     产业链改造升级</t>
  </si>
  <si>
    <t xml:space="preserve">     城镇老旧小区改造</t>
  </si>
  <si>
    <t xml:space="preserve">     生态环境治理</t>
  </si>
  <si>
    <t xml:space="preserve">     交通基础设施建设</t>
  </si>
  <si>
    <t xml:space="preserve">     市政设施建设</t>
  </si>
  <si>
    <t xml:space="preserve">     重大区域规划基础设施建设</t>
  </si>
  <si>
    <t xml:space="preserve">     其他基础设施建设</t>
  </si>
  <si>
    <t xml:space="preserve">     减免房租补贴</t>
  </si>
  <si>
    <t xml:space="preserve">     重点企业贷款贴息</t>
  </si>
  <si>
    <t xml:space="preserve">     创业担保贷款贴息</t>
  </si>
  <si>
    <t xml:space="preserve">     援企稳岗补贴</t>
  </si>
  <si>
    <t xml:space="preserve">     困难群众基本生活补助</t>
  </si>
  <si>
    <t xml:space="preserve">     其他抗疫相关支出</t>
  </si>
  <si>
    <t>二、债务还本支出</t>
  </si>
  <si>
    <t>（一）海南省高等级公路车辆通行附加费债务收入</t>
  </si>
  <si>
    <t>（一）海南省高等级公路车辆通行附加费债务还本支出</t>
  </si>
  <si>
    <t>（二）国有土地使用权出让金债务收入</t>
  </si>
  <si>
    <t>（二）国有土地使用权出让金债务还本支出</t>
  </si>
  <si>
    <t>（三）土地储备专项债券收入</t>
  </si>
  <si>
    <t>（三）土地储备专项债券还本支出</t>
  </si>
  <si>
    <t>（四）棚户区改造专项债券收入</t>
  </si>
  <si>
    <t>（四）棚户区改造专项债券还本支出</t>
  </si>
  <si>
    <t>（五）其他地方自行试点项目收益专项债券收入</t>
  </si>
  <si>
    <t>（五）其他地方自行试点项目收益专项债券还本支出</t>
  </si>
  <si>
    <t>（六）其他政府性基金债务收入</t>
  </si>
  <si>
    <t>（六）其他政府性基金债务还本支出</t>
  </si>
  <si>
    <t>三、转移性支出</t>
  </si>
  <si>
    <t>（一）政府性基金转移支付收入</t>
  </si>
  <si>
    <t>（一）政府性基金上解支出</t>
  </si>
  <si>
    <t>（二）抗疫特别国债转移支付收入</t>
  </si>
  <si>
    <t>（二）政府性基金预算调出资金</t>
  </si>
  <si>
    <t>（三）上年结余收入</t>
  </si>
  <si>
    <t>（三）抗疫特别国债调出资金</t>
  </si>
  <si>
    <t>（四）调入资金</t>
  </si>
  <si>
    <t>（四）年终结余结转</t>
  </si>
  <si>
    <t>2022年定安县政府性基金预算调整收支表</t>
  </si>
  <si>
    <t>收       入</t>
  </si>
  <si>
    <t>支        出</t>
  </si>
  <si>
    <t>2021年完成数</t>
  </si>
  <si>
    <t>2022年预算调整年额</t>
  </si>
  <si>
    <t>备注：</t>
  </si>
  <si>
    <t>本级支出</t>
  </si>
  <si>
    <t>上级转移支付</t>
  </si>
  <si>
    <t>上年结转</t>
  </si>
  <si>
    <t>支出验证</t>
  </si>
  <si>
    <t>相差</t>
  </si>
  <si>
    <t>收支总计验证</t>
  </si>
  <si>
    <t>第三部分  社会保险基金预算（草案）表</t>
  </si>
  <si>
    <t xml:space="preserve">     表五  2021年定安县社会保险基金预算执行情况表</t>
  </si>
  <si>
    <t xml:space="preserve">     表六  2022年定安县社会保险基金预算收支表</t>
  </si>
  <si>
    <t>表五</t>
  </si>
  <si>
    <t>2021年定安县社会保险基金预算执行情况表</t>
  </si>
  <si>
    <t>收入</t>
  </si>
  <si>
    <t>支出</t>
  </si>
  <si>
    <t>年末滚存结余</t>
  </si>
  <si>
    <t>2020年
决算数</t>
  </si>
  <si>
    <t>2021年
预算数</t>
  </si>
  <si>
    <t>2021年
执行数</t>
  </si>
  <si>
    <t>2018年执行数比2018年预算数</t>
  </si>
  <si>
    <t>20120年
决算数</t>
  </si>
  <si>
    <t>增减额</t>
  </si>
  <si>
    <t>完成预算比例%</t>
  </si>
  <si>
    <t>一、企业职工基本养老保险基金收入</t>
  </si>
  <si>
    <t>一、企业职工基本养老保险基金支出</t>
  </si>
  <si>
    <t>一、企业职工基本养老保险基金滚存结余</t>
  </si>
  <si>
    <t xml:space="preserve">    其中：（一）基本养老保险费收入</t>
  </si>
  <si>
    <t xml:space="preserve">    其中：基本养老金支出</t>
  </si>
  <si>
    <t xml:space="preserve">         （二）财政补贴收入</t>
  </si>
  <si>
    <t>二、机关事业单位基本养老保险基金收入</t>
  </si>
  <si>
    <t>二、机关事业单位基本养老保险基金支出</t>
  </si>
  <si>
    <t>二、机关事业单位基本养老保险基金滚存结余</t>
  </si>
  <si>
    <t>三、城乡居民基本养老保险基金收入</t>
  </si>
  <si>
    <t>三、城乡居民基本养老保险基金支出</t>
  </si>
  <si>
    <t>三、城乡居民基本养老保险基金滚存结余</t>
  </si>
  <si>
    <t xml:space="preserve">   其中：（一）个人缴费收入</t>
  </si>
  <si>
    <t xml:space="preserve">   其中：（一）基础养老金支出</t>
  </si>
  <si>
    <t xml:space="preserve">        （二）政府补贴收入</t>
  </si>
  <si>
    <t xml:space="preserve">        （二）个人账户养老金支出</t>
  </si>
  <si>
    <t>四、城镇职工基本医疗保险基金收入</t>
  </si>
  <si>
    <t>四、城镇职工基本医疗保险基金支出</t>
  </si>
  <si>
    <t>四、城镇职工基本医疗保险基金滚存结余</t>
  </si>
  <si>
    <t xml:space="preserve">    其中：（一）基本医疗保险费收入</t>
  </si>
  <si>
    <t xml:space="preserve">    其中：基本医疗保险待遇支出</t>
  </si>
  <si>
    <t xml:space="preserve">         （二）政府补贴收入</t>
  </si>
  <si>
    <t>五、城乡居民基本医疗保险基金收入</t>
  </si>
  <si>
    <t>五、城乡居民基本医疗保险基金支出</t>
  </si>
  <si>
    <t>五、城乡居民基本医疗保险基金滚存结余</t>
  </si>
  <si>
    <t xml:space="preserve">    其中：（一）缴费收入</t>
  </si>
  <si>
    <t xml:space="preserve">         （二）政府资助收入</t>
  </si>
  <si>
    <t>六、新型农村合作医疗基金收入</t>
  </si>
  <si>
    <t>六、新型农村合作医疗基金支出</t>
  </si>
  <si>
    <t>六、新型农村合作医疗基金滚存结余</t>
  </si>
  <si>
    <t xml:space="preserve">   其中：（一）缴费收入</t>
  </si>
  <si>
    <t xml:space="preserve">        （二）政府资助收入</t>
  </si>
  <si>
    <t>七、城镇居民基本医疗保险基金收入</t>
  </si>
  <si>
    <t>七、城镇居民基本医疗保险基金支出</t>
  </si>
  <si>
    <t>七、城镇居民基本医疗保险基金滚存结余</t>
  </si>
  <si>
    <t>八、工伤保险基金收入</t>
  </si>
  <si>
    <t>八、工伤保险基金支出</t>
  </si>
  <si>
    <t>八、工伤保险基金滚存结余</t>
  </si>
  <si>
    <t>九、失业保险基金收入</t>
  </si>
  <si>
    <t>九、失业保险基金支出</t>
  </si>
  <si>
    <t>九、失业保险基金滚存结余</t>
  </si>
  <si>
    <t>十、生育保险基金收入</t>
  </si>
  <si>
    <t>十、生育保险基金支出</t>
  </si>
  <si>
    <t>十、生育保险基金滚存结余</t>
  </si>
  <si>
    <t>表六</t>
  </si>
  <si>
    <t>2021年定安县社会保险基金预算表</t>
  </si>
  <si>
    <t>险种</t>
  </si>
  <si>
    <t>2021年执行数</t>
  </si>
  <si>
    <t>2019年预算数为2018年执行数的%</t>
  </si>
  <si>
    <t>企业职工基本养老保险基金</t>
  </si>
  <si>
    <t>失业保险基金</t>
  </si>
  <si>
    <t>城镇职工基本医疗保险基金</t>
  </si>
  <si>
    <t>工伤保险基金</t>
  </si>
  <si>
    <t>生育保险基金</t>
  </si>
  <si>
    <t>居民基本医疗保险基金</t>
  </si>
  <si>
    <t>其中：城乡居民基本医疗保险基金</t>
  </si>
  <si>
    <t xml:space="preserve">      新型农村合作医疗保险基金</t>
  </si>
  <si>
    <t xml:space="preserve">      城镇居民基本医疗保险基金</t>
  </si>
  <si>
    <t>机关事业单位基本养老保险基金</t>
  </si>
  <si>
    <t>城乡养老保险基金</t>
  </si>
  <si>
    <t>第三部分  国有资本经营预算（草案）表</t>
  </si>
  <si>
    <t xml:space="preserve">         表七  2022年定安县社会保险基金预算收支表</t>
  </si>
  <si>
    <t>表七</t>
  </si>
  <si>
    <t>2022年定安县国有资本经营预算收支预算总表</t>
  </si>
  <si>
    <t>金额单位：万元</t>
  </si>
  <si>
    <t>上年预算数</t>
  </si>
  <si>
    <t>预算数</t>
  </si>
  <si>
    <t>金额</t>
  </si>
  <si>
    <t>为上年预算数的%</t>
  </si>
  <si>
    <t>为上年执行数的%</t>
  </si>
  <si>
    <t>本级收入合计</t>
  </si>
  <si>
    <t>本级支出合计</t>
  </si>
  <si>
    <t xml:space="preserve">  利润收入</t>
  </si>
  <si>
    <t xml:space="preserve">  补充全国社会保障基金</t>
  </si>
  <si>
    <t xml:space="preserve">  股利、股息收入</t>
  </si>
  <si>
    <t xml:space="preserve">  解决历史遗留问题及改革成本支出</t>
  </si>
  <si>
    <t xml:space="preserve">  产权转让收入</t>
  </si>
  <si>
    <t xml:space="preserve">  国有企业资本金注入</t>
  </si>
  <si>
    <t xml:space="preserve">  清算收入</t>
  </si>
  <si>
    <t xml:space="preserve">  国有企业政策性补贴</t>
  </si>
  <si>
    <t xml:space="preserve">  其他国有资本经营预算收入</t>
  </si>
  <si>
    <t xml:space="preserve">  其他国有资本经营预算支出</t>
  </si>
  <si>
    <t xml:space="preserve">  国有资本经营预算转移支付收入</t>
  </si>
  <si>
    <t xml:space="preserve">  国有资本经营预算转移支付支出</t>
  </si>
  <si>
    <t xml:space="preserve">  国有资本经营预算上解收入</t>
  </si>
  <si>
    <t xml:space="preserve">  国有资本经营预算上解支出</t>
  </si>
  <si>
    <t xml:space="preserve">  国有资本经营预算调出资金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</si>
  <si>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</si>
  <si>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</si>
  <si>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</si>
  <si>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</si>
  <si>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</si>
  <si>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</si>
  <si>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</si>
  <si>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</si>
  <si>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</si>
  <si>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</si>
  <si>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</si>
  <si>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</si>
  <si>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</si>
  <si>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</si>
  <si>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</si>
  <si>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</si>
  <si>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</si>
  <si>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</si>
  <si>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</si>
  <si>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</si>
  <si>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十八、国土海洋气象等事务</t>
  </si>
  <si>
    <t>十九、住房保障支出</t>
  </si>
  <si>
    <t>二十、粮油物资储备管理事务</t>
  </si>
  <si>
    <t>二一、预备费</t>
  </si>
  <si>
    <t>二二、其他支出</t>
  </si>
  <si>
    <t>二三、债务付息支出</t>
  </si>
  <si>
    <t>二四、债务发行费用支出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</si>
</sst>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0000"/>
    <numFmt numFmtId="181" formatCode="0_ "/>
    <numFmt numFmtId="182" formatCode="0_);[Red]\(0\)"/>
    <numFmt numFmtId="183" formatCode="0.0%"/>
    <numFmt numFmtId="184" formatCode="#,##0_ "/>
    <numFmt numFmtId="185" formatCode="#,##0.0"/>
    <numFmt numFmtId="186" formatCode="#0.00%"/>
    <numFmt numFmtId="187" formatCode="#,##0.00_);[Red]\(#,##0.00\)"/>
    <numFmt numFmtId="188" formatCode="#,##0.00_ "/>
    <numFmt numFmtId="189" formatCode="#,##0.00_ ;\-#,##0.00;;"/>
    <numFmt numFmtId="190" formatCode="#,##0_);[Red]\(#,##0\)"/>
    <numFmt numFmtId="191" formatCode="_ * #,##0_ ;_ * \-#,##0_ ;_ * &quot;-&quot;??_ ;_ @_ "/>
    <numFmt numFmtId="192" formatCode="0.00_ "/>
    <numFmt numFmtId="193" formatCode="#,##0.0_ "/>
    <numFmt numFmtId="194" formatCode="#,##0.0000000000_ "/>
  </numFmts>
  <fonts count="107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Hiragino Sans GB"/>
      <family val="2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12"/>
      <name val="宋体"/>
      <family val="0"/>
    </font>
    <font>
      <sz val="36"/>
      <name val="宋体"/>
      <family val="0"/>
    </font>
    <font>
      <sz val="24"/>
      <name val="宋体"/>
      <family val="0"/>
    </font>
    <font>
      <b/>
      <sz val="20"/>
      <name val="黑体"/>
      <family val="3"/>
    </font>
    <font>
      <b/>
      <sz val="14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黑体"/>
      <family val="3"/>
    </font>
    <font>
      <b/>
      <sz val="22"/>
      <name val="黑体"/>
      <family val="3"/>
    </font>
    <font>
      <b/>
      <sz val="10"/>
      <name val="黑体"/>
      <family val="3"/>
    </font>
    <font>
      <b/>
      <sz val="12"/>
      <name val="宋体"/>
      <family val="0"/>
    </font>
    <font>
      <sz val="13"/>
      <name val="黑体"/>
      <family val="3"/>
    </font>
    <font>
      <sz val="13"/>
      <name val="宋体"/>
      <family val="0"/>
    </font>
    <font>
      <b/>
      <sz val="13"/>
      <name val="黑体"/>
      <family val="3"/>
    </font>
    <font>
      <sz val="13"/>
      <name val="新宋体"/>
      <family val="3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宋体"/>
      <family val="0"/>
    </font>
    <font>
      <sz val="36"/>
      <name val="黑体"/>
      <family val="3"/>
    </font>
    <font>
      <sz val="24"/>
      <name val="黑体"/>
      <family val="3"/>
    </font>
    <font>
      <b/>
      <sz val="13"/>
      <name val="宋体"/>
      <family val="0"/>
    </font>
    <font>
      <sz val="12"/>
      <name val="新宋体"/>
      <family val="3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黑体"/>
      <family val="3"/>
    </font>
    <font>
      <sz val="11"/>
      <color indexed="5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2"/>
      <name val="바탕체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name val="蹈框"/>
      <family val="0"/>
    </font>
    <font>
      <sz val="11"/>
      <color indexed="52"/>
      <name val="宋体"/>
      <family val="0"/>
    </font>
    <font>
      <sz val="12"/>
      <color indexed="6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0000FF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6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84" fillId="3" borderId="0" applyNumberFormat="0" applyBorder="0" applyAlignment="0" applyProtection="0"/>
    <xf numFmtId="0" fontId="85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0" fillId="0" borderId="0">
      <alignment vertical="center"/>
      <protection/>
    </xf>
    <xf numFmtId="0" fontId="86" fillId="6" borderId="0" applyNumberFormat="0" applyBorder="0" applyAlignment="0" applyProtection="0"/>
    <xf numFmtId="0" fontId="47" fillId="5" borderId="0" applyNumberFormat="0" applyBorder="0" applyAlignment="0" applyProtection="0"/>
    <xf numFmtId="0" fontId="84" fillId="7" borderId="0" applyNumberFormat="0" applyBorder="0" applyAlignment="0" applyProtection="0"/>
    <xf numFmtId="0" fontId="56" fillId="8" borderId="2" applyNumberFormat="0" applyAlignment="0" applyProtection="0"/>
    <xf numFmtId="0" fontId="87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88" fillId="10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8" fillId="0" borderId="0">
      <alignment vertical="center"/>
      <protection/>
    </xf>
    <xf numFmtId="0" fontId="90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88" fillId="12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0" borderId="0">
      <alignment/>
      <protection/>
    </xf>
    <xf numFmtId="0" fontId="65" fillId="0" borderId="0">
      <alignment/>
      <protection/>
    </xf>
    <xf numFmtId="0" fontId="8" fillId="13" borderId="0" applyNumberFormat="0" applyBorder="0" applyAlignment="0" applyProtection="0"/>
    <xf numFmtId="0" fontId="44" fillId="1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8" fillId="15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88" fillId="16" borderId="0" applyNumberFormat="0" applyBorder="0" applyAlignment="0" applyProtection="0"/>
    <xf numFmtId="0" fontId="90" fillId="0" borderId="6" applyNumberFormat="0" applyFill="0" applyAlignment="0" applyProtection="0"/>
    <xf numFmtId="0" fontId="88" fillId="17" borderId="0" applyNumberFormat="0" applyBorder="0" applyAlignment="0" applyProtection="0"/>
    <xf numFmtId="0" fontId="96" fillId="18" borderId="7" applyNumberFormat="0" applyAlignment="0" applyProtection="0"/>
    <xf numFmtId="0" fontId="84" fillId="0" borderId="0">
      <alignment vertical="center"/>
      <protection/>
    </xf>
    <xf numFmtId="0" fontId="97" fillId="18" borderId="1" applyNumberFormat="0" applyAlignment="0" applyProtection="0"/>
    <xf numFmtId="0" fontId="84" fillId="0" borderId="0">
      <alignment vertical="center"/>
      <protection/>
    </xf>
    <xf numFmtId="0" fontId="98" fillId="19" borderId="8" applyNumberFormat="0" applyAlignment="0" applyProtection="0"/>
    <xf numFmtId="0" fontId="84" fillId="20" borderId="0" applyNumberFormat="0" applyBorder="0" applyAlignment="0" applyProtection="0"/>
    <xf numFmtId="0" fontId="47" fillId="5" borderId="0" applyNumberFormat="0" applyBorder="0" applyAlignment="0" applyProtection="0"/>
    <xf numFmtId="0" fontId="88" fillId="21" borderId="0" applyNumberFormat="0" applyBorder="0" applyAlignment="0" applyProtection="0"/>
    <xf numFmtId="0" fontId="99" fillId="0" borderId="9" applyNumberFormat="0" applyFill="0" applyAlignment="0" applyProtection="0"/>
    <xf numFmtId="0" fontId="55" fillId="9" borderId="0" applyNumberFormat="0" applyBorder="0" applyAlignment="0" applyProtection="0"/>
    <xf numFmtId="0" fontId="100" fillId="0" borderId="10" applyNumberFormat="0" applyFill="0" applyAlignment="0" applyProtection="0"/>
    <xf numFmtId="0" fontId="55" fillId="9" borderId="0" applyNumberFormat="0" applyBorder="0" applyAlignment="0" applyProtection="0"/>
    <xf numFmtId="0" fontId="101" fillId="22" borderId="0" applyNumberFormat="0" applyBorder="0" applyAlignment="0" applyProtection="0"/>
    <xf numFmtId="0" fontId="47" fillId="5" borderId="0">
      <alignment/>
      <protection/>
    </xf>
    <xf numFmtId="0" fontId="44" fillId="23" borderId="0" applyNumberFormat="0" applyBorder="0" applyAlignment="0" applyProtection="0"/>
    <xf numFmtId="0" fontId="102" fillId="24" borderId="0" applyNumberFormat="0" applyBorder="0" applyAlignment="0" applyProtection="0"/>
    <xf numFmtId="0" fontId="84" fillId="25" borderId="0" applyNumberFormat="0" applyBorder="0" applyAlignment="0" applyProtection="0"/>
    <xf numFmtId="0" fontId="88" fillId="26" borderId="0" applyNumberFormat="0" applyBorder="0" applyAlignment="0" applyProtection="0"/>
    <xf numFmtId="0" fontId="84" fillId="27" borderId="0" applyNumberFormat="0" applyBorder="0" applyAlignment="0" applyProtection="0"/>
    <xf numFmtId="0" fontId="55" fillId="9" borderId="0" applyNumberFormat="0" applyBorder="0" applyAlignment="0" applyProtection="0"/>
    <xf numFmtId="0" fontId="84" fillId="28" borderId="0" applyNumberFormat="0" applyBorder="0" applyAlignment="0" applyProtection="0"/>
    <xf numFmtId="0" fontId="54" fillId="8" borderId="11" applyNumberFormat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8" fillId="31" borderId="0" applyNumberFormat="0" applyBorder="0" applyAlignment="0" applyProtection="0"/>
    <xf numFmtId="0" fontId="55" fillId="9" borderId="0" applyNumberFormat="0" applyBorder="0" applyAlignment="0" applyProtection="0"/>
    <xf numFmtId="0" fontId="88" fillId="32" borderId="0" applyNumberFormat="0" applyBorder="0" applyAlignment="0" applyProtection="0"/>
    <xf numFmtId="0" fontId="65" fillId="0" borderId="0">
      <alignment vertical="center"/>
      <protection/>
    </xf>
    <xf numFmtId="0" fontId="55" fillId="9" borderId="0" applyNumberFormat="0" applyBorder="0" applyAlignment="0" applyProtection="0"/>
    <xf numFmtId="0" fontId="84" fillId="33" borderId="0" applyNumberFormat="0" applyBorder="0" applyAlignment="0" applyProtection="0"/>
    <xf numFmtId="0" fontId="8" fillId="34" borderId="0" applyNumberFormat="0" applyBorder="0" applyAlignment="0" applyProtection="0"/>
    <xf numFmtId="0" fontId="84" fillId="35" borderId="0" applyNumberFormat="0" applyBorder="0" applyAlignment="0" applyProtection="0"/>
    <xf numFmtId="0" fontId="88" fillId="36" borderId="0" applyNumberFormat="0" applyBorder="0" applyAlignment="0" applyProtection="0"/>
    <xf numFmtId="0" fontId="8" fillId="9" borderId="0" applyNumberFormat="0" applyBorder="0" applyAlignment="0" applyProtection="0"/>
    <xf numFmtId="0" fontId="84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" fillId="5" borderId="0" applyNumberFormat="0" applyBorder="0" applyAlignment="0" applyProtection="0"/>
    <xf numFmtId="0" fontId="47" fillId="5" borderId="0" applyNumberFormat="0" applyBorder="0" applyAlignment="0" applyProtection="0"/>
    <xf numFmtId="0" fontId="66" fillId="40" borderId="0" applyNumberFormat="0" applyBorder="0" applyAlignment="0" applyProtection="0"/>
    <xf numFmtId="0" fontId="84" fillId="41" borderId="0" applyNumberFormat="0" applyBorder="0" applyAlignment="0" applyProtection="0"/>
    <xf numFmtId="0" fontId="8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176" fontId="1" fillId="0" borderId="0" applyFont="0" applyFill="0" applyBorder="0" applyAlignment="0" applyProtection="0"/>
    <xf numFmtId="0" fontId="65" fillId="0" borderId="0">
      <alignment vertical="center"/>
      <protection/>
    </xf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44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2" borderId="0" applyNumberFormat="0" applyBorder="0" applyAlignment="0" applyProtection="0"/>
    <xf numFmtId="0" fontId="8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13" borderId="0" applyNumberFormat="0" applyBorder="0" applyAlignment="0" applyProtection="0"/>
    <xf numFmtId="0" fontId="84" fillId="0" borderId="0">
      <alignment vertical="center"/>
      <protection/>
    </xf>
    <xf numFmtId="0" fontId="44" fillId="49" borderId="0" applyNumberFormat="0" applyBorder="0" applyAlignment="0" applyProtection="0"/>
    <xf numFmtId="0" fontId="67" fillId="0" borderId="12" applyNumberFormat="0" applyFill="0" applyAlignment="0" applyProtection="0"/>
    <xf numFmtId="0" fontId="84" fillId="0" borderId="0">
      <alignment vertical="center"/>
      <protection/>
    </xf>
    <xf numFmtId="0" fontId="44" fillId="23" borderId="0" applyNumberFormat="0" applyBorder="0" applyAlignment="0" applyProtection="0"/>
    <xf numFmtId="0" fontId="84" fillId="0" borderId="0">
      <alignment vertical="center"/>
      <protection/>
    </xf>
    <xf numFmtId="0" fontId="44" fillId="50" borderId="0" applyNumberFormat="0" applyBorder="0" applyAlignment="0" applyProtection="0"/>
    <xf numFmtId="0" fontId="84" fillId="0" borderId="0">
      <alignment vertical="center"/>
      <protection/>
    </xf>
    <xf numFmtId="0" fontId="6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>
      <alignment vertical="center"/>
      <protection/>
    </xf>
    <xf numFmtId="0" fontId="70" fillId="0" borderId="0">
      <alignment/>
      <protection/>
    </xf>
    <xf numFmtId="0" fontId="71" fillId="8" borderId="0" applyNumberFormat="0" applyBorder="0" applyAlignment="0" applyProtection="0"/>
    <xf numFmtId="0" fontId="72" fillId="0" borderId="13" applyNumberFormat="0" applyFill="0" applyAlignment="0" applyProtection="0"/>
    <xf numFmtId="0" fontId="43" fillId="5" borderId="0" applyNumberFormat="0" applyBorder="0" applyAlignment="0" applyProtection="0"/>
    <xf numFmtId="0" fontId="71" fillId="51" borderId="14" applyNumberFormat="0" applyBorder="0" applyAlignment="0" applyProtection="0"/>
    <xf numFmtId="37" fontId="73" fillId="0" borderId="0">
      <alignment/>
      <protection/>
    </xf>
    <xf numFmtId="0" fontId="84" fillId="0" borderId="0">
      <alignment/>
      <protection/>
    </xf>
    <xf numFmtId="0" fontId="74" fillId="0" borderId="0">
      <alignment/>
      <protection/>
    </xf>
    <xf numFmtId="10" fontId="1" fillId="0" borderId="0" applyFont="0" applyFill="0" applyBorder="0" applyAlignment="0" applyProtection="0"/>
    <xf numFmtId="0" fontId="55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9" borderId="0">
      <alignment/>
      <protection/>
    </xf>
    <xf numFmtId="0" fontId="47" fillId="5" borderId="0" applyNumberFormat="0" applyBorder="0" applyAlignment="0" applyProtection="0"/>
    <xf numFmtId="0" fontId="55" fillId="9" borderId="0">
      <alignment vertical="center"/>
      <protection/>
    </xf>
    <xf numFmtId="0" fontId="55" fillId="9" borderId="0">
      <alignment vertical="center"/>
      <protection/>
    </xf>
    <xf numFmtId="0" fontId="55" fillId="9" borderId="0" applyNumberFormat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55" fillId="9" borderId="0" applyNumberFormat="0" applyBorder="0" applyAlignment="0" applyProtection="0"/>
    <xf numFmtId="0" fontId="43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>
      <alignment/>
      <protection/>
    </xf>
    <xf numFmtId="0" fontId="55" fillId="9" borderId="0">
      <alignment vertical="center"/>
      <protection/>
    </xf>
    <xf numFmtId="0" fontId="1" fillId="0" borderId="0">
      <alignment/>
      <protection/>
    </xf>
    <xf numFmtId="0" fontId="55" fillId="9" borderId="0">
      <alignment vertical="center"/>
      <protection/>
    </xf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79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84" fillId="0" borderId="0">
      <alignment vertical="center"/>
      <protection/>
    </xf>
    <xf numFmtId="0" fontId="55" fillId="9" borderId="0" applyNumberFormat="0" applyBorder="0" applyAlignment="0" applyProtection="0"/>
    <xf numFmtId="0" fontId="43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43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0" borderId="0" applyFont="0" applyFill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47" fillId="5" borderId="0" applyNumberFormat="0" applyBorder="0" applyAlignment="0" applyProtection="0"/>
    <xf numFmtId="0" fontId="55" fillId="9" borderId="0" applyNumberFormat="0" applyBorder="0" applyAlignment="0" applyProtection="0"/>
    <xf numFmtId="0" fontId="47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/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3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43" fillId="5" borderId="0" applyNumberFormat="0" applyBorder="0" applyAlignment="0" applyProtection="0"/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5" borderId="0" applyNumberFormat="0" applyBorder="0" applyAlignment="0" applyProtection="0"/>
    <xf numFmtId="0" fontId="20" fillId="0" borderId="0" applyProtection="0">
      <alignment vertical="center"/>
    </xf>
    <xf numFmtId="0" fontId="80" fillId="0" borderId="0">
      <alignment/>
      <protection/>
    </xf>
    <xf numFmtId="0" fontId="68" fillId="0" borderId="0">
      <alignment vertical="center"/>
      <protection/>
    </xf>
    <xf numFmtId="0" fontId="1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5" borderId="0" applyNumberFormat="0" applyBorder="0" applyAlignment="0" applyProtection="0"/>
    <xf numFmtId="0" fontId="1" fillId="0" borderId="0">
      <alignment/>
      <protection/>
    </xf>
    <xf numFmtId="0" fontId="76" fillId="0" borderId="0" applyNumberFormat="0" applyFill="0" applyBorder="0" applyAlignment="0" applyProtection="0"/>
    <xf numFmtId="0" fontId="1" fillId="0" borderId="0">
      <alignment vertical="center"/>
      <protection/>
    </xf>
    <xf numFmtId="0" fontId="84" fillId="0" borderId="0">
      <alignment vertical="center"/>
      <protection/>
    </xf>
    <xf numFmtId="0" fontId="77" fillId="5" borderId="0" applyNumberFormat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1" fillId="0" borderId="0">
      <alignment vertical="center"/>
      <protection/>
    </xf>
    <xf numFmtId="0" fontId="0" fillId="52" borderId="16" applyNumberFormat="0" applyFon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>
      <alignment vertical="center"/>
      <protection/>
    </xf>
    <xf numFmtId="0" fontId="47" fillId="5" borderId="0">
      <alignment vertical="center"/>
      <protection/>
    </xf>
    <xf numFmtId="0" fontId="47" fillId="5" borderId="0" applyNumberFormat="0" applyBorder="0" applyAlignment="0" applyProtection="0"/>
    <xf numFmtId="0" fontId="47" fillId="5" borderId="0">
      <alignment/>
      <protection/>
    </xf>
    <xf numFmtId="0" fontId="47" fillId="5" borderId="0">
      <alignment vertical="center"/>
      <protection/>
    </xf>
    <xf numFmtId="8" fontId="1" fillId="0" borderId="0" applyFont="0" applyFill="0" applyBorder="0" applyAlignment="0" applyProtection="0"/>
    <xf numFmtId="0" fontId="47" fillId="5" borderId="0">
      <alignment vertical="center"/>
      <protection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40" fontId="1" fillId="0" borderId="0" applyFont="0" applyFill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74" fillId="0" borderId="0">
      <alignment/>
      <protection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3" fillId="5" borderId="0" applyNumberFormat="0" applyBorder="0" applyAlignment="0" applyProtection="0"/>
    <xf numFmtId="0" fontId="47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0" fontId="63" fillId="53" borderId="18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19" applyNumberFormat="0" applyFill="0" applyAlignment="0" applyProtection="0"/>
    <xf numFmtId="18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45" borderId="2" applyNumberFormat="0" applyAlignment="0" applyProtection="0"/>
    <xf numFmtId="0" fontId="82" fillId="40" borderId="0" applyNumberFormat="0" applyBorder="0" applyAlignment="0" applyProtection="0"/>
    <xf numFmtId="0" fontId="45" fillId="0" borderId="0">
      <alignment/>
      <protection/>
    </xf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8" fillId="0" borderId="0">
      <alignment/>
      <protection/>
    </xf>
  </cellStyleXfs>
  <cellXfs count="727">
    <xf numFmtId="0" fontId="0" fillId="0" borderId="0" xfId="0" applyAlignment="1">
      <alignment/>
    </xf>
    <xf numFmtId="0" fontId="1" fillId="0" borderId="0" xfId="254">
      <alignment vertical="center"/>
      <protection/>
    </xf>
    <xf numFmtId="181" fontId="1" fillId="56" borderId="0" xfId="254" applyNumberFormat="1" applyFill="1">
      <alignment vertical="center"/>
      <protection/>
    </xf>
    <xf numFmtId="181" fontId="1" fillId="0" borderId="0" xfId="254" applyNumberFormat="1" applyFill="1">
      <alignment vertical="center"/>
      <protection/>
    </xf>
    <xf numFmtId="0" fontId="1" fillId="0" borderId="0" xfId="254" applyFill="1" applyAlignment="1">
      <alignment horizontal="center" vertical="center"/>
      <protection/>
    </xf>
    <xf numFmtId="0" fontId="1" fillId="0" borderId="0" xfId="254" applyFill="1">
      <alignment vertical="center"/>
      <protection/>
    </xf>
    <xf numFmtId="0" fontId="1" fillId="56" borderId="0" xfId="254" applyFill="1">
      <alignment vertical="center"/>
      <protection/>
    </xf>
    <xf numFmtId="0" fontId="1" fillId="0" borderId="0" xfId="254" applyAlignment="1">
      <alignment horizontal="center" vertical="center"/>
      <protection/>
    </xf>
    <xf numFmtId="182" fontId="1" fillId="56" borderId="0" xfId="254" applyNumberFormat="1" applyFill="1">
      <alignment vertical="center"/>
      <protection/>
    </xf>
    <xf numFmtId="0" fontId="2" fillId="0" borderId="20" xfId="254" applyFont="1" applyBorder="1" applyAlignment="1">
      <alignment horizontal="center" vertical="center"/>
      <protection/>
    </xf>
    <xf numFmtId="181" fontId="2" fillId="56" borderId="20" xfId="254" applyNumberFormat="1" applyFont="1" applyFill="1" applyBorder="1" applyAlignment="1">
      <alignment horizontal="center" vertical="center"/>
      <protection/>
    </xf>
    <xf numFmtId="181" fontId="2" fillId="0" borderId="20" xfId="254" applyNumberFormat="1" applyFont="1" applyFill="1" applyBorder="1" applyAlignment="1">
      <alignment horizontal="center" vertical="center"/>
      <protection/>
    </xf>
    <xf numFmtId="0" fontId="2" fillId="0" borderId="20" xfId="254" applyFont="1" applyFill="1" applyBorder="1" applyAlignment="1">
      <alignment horizontal="center" vertical="center"/>
      <protection/>
    </xf>
    <xf numFmtId="183" fontId="3" fillId="0" borderId="14" xfId="254" applyNumberFormat="1" applyFont="1" applyFill="1" applyBorder="1" applyAlignment="1" applyProtection="1">
      <alignment horizontal="center" vertical="center" wrapText="1"/>
      <protection locked="0"/>
    </xf>
    <xf numFmtId="0" fontId="1" fillId="56" borderId="14" xfId="254" applyFill="1" applyBorder="1" applyAlignment="1">
      <alignment horizontal="center" vertical="center"/>
      <protection/>
    </xf>
    <xf numFmtId="181" fontId="1" fillId="0" borderId="21" xfId="254" applyNumberFormat="1" applyFill="1" applyBorder="1" applyAlignment="1">
      <alignment horizontal="center" vertical="center"/>
      <protection/>
    </xf>
    <xf numFmtId="0" fontId="1" fillId="0" borderId="21" xfId="254" applyFill="1" applyBorder="1" applyAlignment="1">
      <alignment horizontal="center" vertical="center"/>
      <protection/>
    </xf>
    <xf numFmtId="0" fontId="1" fillId="0" borderId="21" xfId="254" applyFont="1" applyFill="1" applyBorder="1" applyAlignment="1">
      <alignment horizontal="center" vertical="center" wrapText="1"/>
      <protection/>
    </xf>
    <xf numFmtId="0" fontId="1" fillId="0" borderId="21" xfId="254" applyFont="1" applyFill="1" applyBorder="1" applyAlignment="1">
      <alignment horizontal="center" vertical="center"/>
      <protection/>
    </xf>
    <xf numFmtId="181" fontId="1" fillId="0" borderId="22" xfId="254" applyNumberFormat="1" applyFill="1" applyBorder="1" applyAlignment="1">
      <alignment horizontal="center" vertical="center"/>
      <protection/>
    </xf>
    <xf numFmtId="0" fontId="1" fillId="0" borderId="22" xfId="254" applyFill="1" applyBorder="1" applyAlignment="1">
      <alignment horizontal="center" vertical="center"/>
      <protection/>
    </xf>
    <xf numFmtId="0" fontId="1" fillId="0" borderId="22" xfId="254" applyFill="1" applyBorder="1" applyAlignment="1">
      <alignment horizontal="center" vertical="center" wrapText="1"/>
      <protection/>
    </xf>
    <xf numFmtId="184" fontId="4" fillId="0" borderId="14" xfId="182" applyNumberFormat="1" applyFont="1" applyFill="1" applyBorder="1" applyAlignment="1" applyProtection="1">
      <alignment horizontal="center" vertical="center"/>
      <protection locked="0"/>
    </xf>
    <xf numFmtId="185" fontId="5" fillId="9" borderId="21" xfId="254" applyNumberFormat="1" applyFont="1" applyFill="1" applyBorder="1" applyAlignment="1" applyProtection="1">
      <alignment horizontal="right" vertical="center"/>
      <protection/>
    </xf>
    <xf numFmtId="185" fontId="5" fillId="0" borderId="21" xfId="254" applyNumberFormat="1" applyFont="1" applyFill="1" applyBorder="1" applyAlignment="1" applyProtection="1">
      <alignment horizontal="right" vertical="center"/>
      <protection/>
    </xf>
    <xf numFmtId="185" fontId="5" fillId="0" borderId="21" xfId="254" applyNumberFormat="1" applyFont="1" applyFill="1" applyBorder="1" applyAlignment="1" applyProtection="1">
      <alignment horizontal="center" vertical="center"/>
      <protection/>
    </xf>
    <xf numFmtId="185" fontId="5" fillId="56" borderId="21" xfId="254" applyNumberFormat="1" applyFont="1" applyFill="1" applyBorder="1" applyAlignment="1" applyProtection="1">
      <alignment horizontal="right" vertical="center"/>
      <protection/>
    </xf>
    <xf numFmtId="0" fontId="5" fillId="0" borderId="23" xfId="254" applyFont="1" applyFill="1" applyBorder="1" applyProtection="1">
      <alignment vertical="center"/>
      <protection locked="0"/>
    </xf>
    <xf numFmtId="181" fontId="5" fillId="56" borderId="21" xfId="254" applyNumberFormat="1" applyFont="1" applyFill="1" applyBorder="1" applyAlignment="1" applyProtection="1">
      <alignment horizontal="right" vertical="center"/>
      <protection/>
    </xf>
    <xf numFmtId="181" fontId="5" fillId="0" borderId="21" xfId="254" applyNumberFormat="1" applyFont="1" applyFill="1" applyBorder="1" applyAlignment="1" applyProtection="1">
      <alignment horizontal="right" vertical="center"/>
      <protection/>
    </xf>
    <xf numFmtId="181" fontId="5" fillId="0" borderId="21" xfId="254" applyNumberFormat="1" applyFont="1" applyFill="1" applyBorder="1" applyAlignment="1" applyProtection="1">
      <alignment horizontal="center" vertical="center"/>
      <protection/>
    </xf>
    <xf numFmtId="181" fontId="6" fillId="0" borderId="21" xfId="254" applyNumberFormat="1" applyFont="1" applyFill="1" applyBorder="1" applyAlignment="1" applyProtection="1">
      <alignment horizontal="right" vertical="center"/>
      <protection/>
    </xf>
    <xf numFmtId="181" fontId="6" fillId="56" borderId="21" xfId="254" applyNumberFormat="1" applyFont="1" applyFill="1" applyBorder="1" applyAlignment="1" applyProtection="1">
      <alignment horizontal="right" vertical="center"/>
      <protection/>
    </xf>
    <xf numFmtId="181" fontId="5" fillId="9" borderId="21" xfId="254" applyNumberFormat="1" applyFont="1" applyFill="1" applyBorder="1" applyAlignment="1" applyProtection="1">
      <alignment horizontal="right" vertical="center"/>
      <protection/>
    </xf>
    <xf numFmtId="0" fontId="1" fillId="0" borderId="21" xfId="254" applyFill="1" applyBorder="1">
      <alignment vertical="center"/>
      <protection/>
    </xf>
    <xf numFmtId="184" fontId="5" fillId="0" borderId="14" xfId="182" applyNumberFormat="1" applyFont="1" applyFill="1" applyBorder="1" applyAlignment="1" applyProtection="1">
      <alignment/>
      <protection locked="0"/>
    </xf>
    <xf numFmtId="181" fontId="1" fillId="56" borderId="14" xfId="254" applyNumberFormat="1" applyFill="1" applyBorder="1">
      <alignment vertical="center"/>
      <protection/>
    </xf>
    <xf numFmtId="1" fontId="4" fillId="0" borderId="14" xfId="254" applyNumberFormat="1" applyFont="1" applyFill="1" applyBorder="1" applyAlignment="1" applyProtection="1">
      <alignment horizontal="center" vertical="center"/>
      <protection locked="0"/>
    </xf>
    <xf numFmtId="181" fontId="1" fillId="0" borderId="14" xfId="254" applyNumberFormat="1" applyFill="1" applyBorder="1">
      <alignment vertical="center"/>
      <protection/>
    </xf>
    <xf numFmtId="181" fontId="1" fillId="0" borderId="14" xfId="254" applyNumberFormat="1" applyFill="1" applyBorder="1" applyAlignment="1">
      <alignment horizontal="center" vertical="center"/>
      <protection/>
    </xf>
    <xf numFmtId="1" fontId="5" fillId="0" borderId="14" xfId="254" applyNumberFormat="1" applyFont="1" applyFill="1" applyBorder="1" applyAlignment="1" applyProtection="1">
      <alignment horizontal="left" vertical="center"/>
      <protection locked="0"/>
    </xf>
    <xf numFmtId="0" fontId="5" fillId="0" borderId="14" xfId="254" applyNumberFormat="1" applyFont="1" applyFill="1" applyBorder="1" applyAlignment="1" applyProtection="1">
      <alignment horizontal="left" vertical="center" indent="1"/>
      <protection locked="0"/>
    </xf>
    <xf numFmtId="181" fontId="7" fillId="56" borderId="14" xfId="254" applyNumberFormat="1" applyFont="1" applyFill="1" applyBorder="1">
      <alignment vertical="center"/>
      <protection/>
    </xf>
    <xf numFmtId="184" fontId="5" fillId="0" borderId="14" xfId="182" applyNumberFormat="1" applyFont="1" applyFill="1" applyBorder="1" applyAlignment="1" applyProtection="1">
      <alignment horizontal="left" vertical="center" indent="1"/>
      <protection locked="0"/>
    </xf>
    <xf numFmtId="181" fontId="1" fillId="56" borderId="21" xfId="254" applyNumberFormat="1" applyFill="1" applyBorder="1">
      <alignment vertical="center"/>
      <protection/>
    </xf>
    <xf numFmtId="181" fontId="1" fillId="0" borderId="21" xfId="254" applyNumberFormat="1" applyFill="1" applyBorder="1">
      <alignment vertical="center"/>
      <protection/>
    </xf>
    <xf numFmtId="181" fontId="5" fillId="56" borderId="14" xfId="254" applyNumberFormat="1" applyFont="1" applyFill="1" applyBorder="1" applyAlignment="1" applyProtection="1">
      <alignment horizontal="right" vertical="center"/>
      <protection/>
    </xf>
    <xf numFmtId="181" fontId="5" fillId="0" borderId="14" xfId="254" applyNumberFormat="1" applyFont="1" applyFill="1" applyBorder="1" applyAlignment="1" applyProtection="1">
      <alignment horizontal="right" vertical="center"/>
      <protection/>
    </xf>
    <xf numFmtId="185" fontId="5" fillId="0" borderId="14" xfId="254" applyNumberFormat="1" applyFont="1" applyFill="1" applyBorder="1" applyAlignment="1" applyProtection="1">
      <alignment horizontal="right" vertical="center"/>
      <protection/>
    </xf>
    <xf numFmtId="185" fontId="5" fillId="0" borderId="14" xfId="254" applyNumberFormat="1" applyFont="1" applyFill="1" applyBorder="1" applyAlignment="1" applyProtection="1">
      <alignment horizontal="center" vertical="center"/>
      <protection/>
    </xf>
    <xf numFmtId="185" fontId="5" fillId="56" borderId="14" xfId="254" applyNumberFormat="1" applyFont="1" applyFill="1" applyBorder="1" applyAlignment="1" applyProtection="1">
      <alignment horizontal="right" vertical="center"/>
      <protection/>
    </xf>
    <xf numFmtId="0" fontId="2" fillId="56" borderId="20" xfId="254" applyFont="1" applyFill="1" applyBorder="1" applyAlignment="1">
      <alignment horizontal="center" vertical="center"/>
      <protection/>
    </xf>
    <xf numFmtId="0" fontId="2" fillId="0" borderId="0" xfId="254" applyFont="1" applyBorder="1" applyAlignment="1">
      <alignment horizontal="center" vertical="center"/>
      <protection/>
    </xf>
    <xf numFmtId="0" fontId="1" fillId="0" borderId="14" xfId="254" applyBorder="1" applyAlignment="1">
      <alignment horizontal="center" vertical="center"/>
      <protection/>
    </xf>
    <xf numFmtId="0" fontId="1" fillId="0" borderId="14" xfId="254" applyFont="1" applyBorder="1" applyAlignment="1">
      <alignment horizontal="center" vertical="center"/>
      <protection/>
    </xf>
    <xf numFmtId="182" fontId="1" fillId="56" borderId="21" xfId="254" applyNumberFormat="1" applyFont="1" applyFill="1" applyBorder="1" applyAlignment="1">
      <alignment horizontal="center" vertical="center" wrapText="1"/>
      <protection/>
    </xf>
    <xf numFmtId="0" fontId="1" fillId="56" borderId="21" xfId="254" applyFont="1" applyFill="1" applyBorder="1" applyAlignment="1">
      <alignment horizontal="center" vertical="center" wrapText="1"/>
      <protection/>
    </xf>
    <xf numFmtId="182" fontId="1" fillId="56" borderId="22" xfId="254" applyNumberFormat="1" applyFill="1" applyBorder="1" applyAlignment="1">
      <alignment horizontal="center" vertical="center" wrapText="1"/>
      <protection/>
    </xf>
    <xf numFmtId="0" fontId="1" fillId="56" borderId="22" xfId="254" applyFill="1" applyBorder="1" applyAlignment="1">
      <alignment horizontal="center" vertical="center" wrapText="1"/>
      <protection/>
    </xf>
    <xf numFmtId="185" fontId="5" fillId="0" borderId="14" xfId="254" applyNumberFormat="1" applyFont="1" applyFill="1" applyBorder="1">
      <alignment vertical="center"/>
      <protection/>
    </xf>
    <xf numFmtId="184" fontId="5" fillId="0" borderId="21" xfId="254" applyNumberFormat="1" applyFont="1" applyFill="1" applyBorder="1" applyAlignment="1" applyProtection="1">
      <alignment horizontal="center" vertical="center"/>
      <protection/>
    </xf>
    <xf numFmtId="182" fontId="1" fillId="56" borderId="14" xfId="254" applyNumberFormat="1" applyFill="1" applyBorder="1">
      <alignment vertical="center"/>
      <protection/>
    </xf>
    <xf numFmtId="0" fontId="1" fillId="56" borderId="14" xfId="254" applyFill="1" applyBorder="1">
      <alignment vertical="center"/>
      <protection/>
    </xf>
    <xf numFmtId="184" fontId="5" fillId="0" borderId="14" xfId="254" applyNumberFormat="1" applyFont="1" applyFill="1" applyBorder="1" applyAlignment="1" applyProtection="1">
      <alignment horizontal="center" vertical="center"/>
      <protection locked="0"/>
    </xf>
    <xf numFmtId="185" fontId="1" fillId="0" borderId="14" xfId="254" applyNumberFormat="1" applyBorder="1">
      <alignment vertical="center"/>
      <protection/>
    </xf>
    <xf numFmtId="0" fontId="1" fillId="0" borderId="14" xfId="254" applyFill="1" applyBorder="1" applyAlignment="1">
      <alignment horizontal="center" vertical="center"/>
      <protection/>
    </xf>
    <xf numFmtId="0" fontId="1" fillId="0" borderId="21" xfId="254" applyBorder="1" applyAlignment="1">
      <alignment horizontal="center" vertical="center"/>
      <protection/>
    </xf>
    <xf numFmtId="0" fontId="103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3" fillId="57" borderId="26" xfId="0" applyFont="1" applyFill="1" applyBorder="1" applyAlignment="1">
      <alignment horizontal="center" vertical="center"/>
    </xf>
    <xf numFmtId="0" fontId="13" fillId="57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/>
    </xf>
    <xf numFmtId="4" fontId="13" fillId="0" borderId="26" xfId="0" applyNumberFormat="1" applyFont="1" applyFill="1" applyBorder="1" applyAlignment="1">
      <alignment horizontal="right" vertical="center"/>
    </xf>
    <xf numFmtId="186" fontId="13" fillId="0" borderId="27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104" fillId="0" borderId="26" xfId="0" applyNumberFormat="1" applyFont="1" applyFill="1" applyBorder="1" applyAlignment="1">
      <alignment horizontal="right" vertical="center"/>
    </xf>
    <xf numFmtId="186" fontId="9" fillId="0" borderId="27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0" xfId="253">
      <alignment/>
      <protection/>
    </xf>
    <xf numFmtId="0" fontId="15" fillId="0" borderId="0" xfId="253" applyFont="1" applyAlignment="1">
      <alignment horizontal="center" vertical="center"/>
      <protection/>
    </xf>
    <xf numFmtId="0" fontId="16" fillId="0" borderId="0" xfId="253" applyFont="1" applyAlignment="1">
      <alignment horizontal="left"/>
      <protection/>
    </xf>
    <xf numFmtId="0" fontId="0" fillId="0" borderId="0" xfId="253" applyAlignment="1">
      <alignment horizontal="center"/>
      <protection/>
    </xf>
    <xf numFmtId="0" fontId="1" fillId="0" borderId="0" xfId="248" applyFont="1" applyFill="1" applyBorder="1" applyAlignment="1" applyProtection="1">
      <alignment horizontal="left" vertical="center"/>
      <protection locked="0"/>
    </xf>
    <xf numFmtId="0" fontId="0" fillId="0" borderId="0" xfId="214" applyFont="1" applyAlignment="1">
      <alignment horizontal="center"/>
      <protection/>
    </xf>
    <xf numFmtId="0" fontId="17" fillId="0" borderId="0" xfId="248" applyFont="1" applyFill="1" applyBorder="1" applyAlignment="1" applyProtection="1">
      <alignment horizontal="center" vertical="center"/>
      <protection locked="0"/>
    </xf>
    <xf numFmtId="0" fontId="17" fillId="0" borderId="0" xfId="248" applyFont="1" applyFill="1" applyBorder="1" applyAlignment="1">
      <alignment horizontal="center" vertical="center"/>
      <protection/>
    </xf>
    <xf numFmtId="0" fontId="18" fillId="0" borderId="0" xfId="248" applyFont="1" applyFill="1" applyBorder="1" applyAlignment="1" applyProtection="1">
      <alignment horizontal="center" vertical="center"/>
      <protection locked="0"/>
    </xf>
    <xf numFmtId="0" fontId="18" fillId="0" borderId="0" xfId="248" applyNumberFormat="1" applyFont="1" applyFill="1" applyBorder="1" applyAlignment="1">
      <alignment horizontal="center" vertical="center" wrapText="1"/>
      <protection/>
    </xf>
    <xf numFmtId="0" fontId="5" fillId="0" borderId="0" xfId="248" applyNumberFormat="1" applyFont="1" applyFill="1" applyBorder="1" applyAlignment="1">
      <alignment horizontal="center" vertical="center" wrapText="1"/>
      <protection/>
    </xf>
    <xf numFmtId="0" fontId="19" fillId="0" borderId="14" xfId="248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248" applyNumberFormat="1" applyFont="1" applyFill="1" applyBorder="1" applyAlignment="1">
      <alignment horizontal="center" vertical="center" wrapText="1"/>
      <protection/>
    </xf>
    <xf numFmtId="0" fontId="4" fillId="0" borderId="14" xfId="248" applyNumberFormat="1" applyFont="1" applyFill="1" applyBorder="1" applyAlignment="1" applyProtection="1">
      <alignment horizontal="center" vertical="center" wrapText="1"/>
      <protection locked="0"/>
    </xf>
    <xf numFmtId="187" fontId="13" fillId="0" borderId="14" xfId="248" applyNumberFormat="1" applyFont="1" applyFill="1" applyBorder="1" applyAlignment="1">
      <alignment horizontal="right" vertical="center" wrapText="1"/>
      <protection/>
    </xf>
    <xf numFmtId="0" fontId="9" fillId="0" borderId="28" xfId="248" applyFont="1" applyFill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>
      <alignment vertical="center" wrapText="1"/>
    </xf>
    <xf numFmtId="188" fontId="8" fillId="0" borderId="14" xfId="227" applyNumberFormat="1" applyFont="1" applyFill="1" applyBorder="1" applyAlignment="1">
      <alignment horizontal="center" vertical="center"/>
      <protection/>
    </xf>
    <xf numFmtId="189" fontId="20" fillId="0" borderId="14" xfId="128" applyNumberFormat="1" applyFont="1" applyFill="1" applyBorder="1" applyAlignment="1">
      <alignment horizontal="right" vertical="center"/>
      <protection/>
    </xf>
    <xf numFmtId="188" fontId="8" fillId="0" borderId="14" xfId="142" applyNumberFormat="1" applyFont="1" applyFill="1" applyBorder="1" applyAlignment="1">
      <alignment horizontal="center" vertical="center"/>
      <protection/>
    </xf>
    <xf numFmtId="188" fontId="8" fillId="0" borderId="14" xfId="240" applyNumberFormat="1" applyFont="1" applyFill="1" applyBorder="1" applyAlignment="1">
      <alignment horizontal="center" vertical="center"/>
      <protection/>
    </xf>
    <xf numFmtId="188" fontId="8" fillId="0" borderId="14" xfId="230" applyNumberFormat="1" applyFont="1" applyFill="1" applyBorder="1" applyAlignment="1">
      <alignment horizontal="center" vertical="center"/>
      <protection/>
    </xf>
    <xf numFmtId="188" fontId="8" fillId="0" borderId="14" xfId="237" applyNumberFormat="1" applyFont="1" applyFill="1" applyBorder="1" applyAlignment="1">
      <alignment horizontal="center" vertical="center"/>
      <protection/>
    </xf>
    <xf numFmtId="188" fontId="8" fillId="0" borderId="14" xfId="143" applyNumberFormat="1" applyFont="1" applyFill="1" applyBorder="1" applyAlignment="1">
      <alignment horizontal="center" vertical="center"/>
      <protection/>
    </xf>
    <xf numFmtId="188" fontId="8" fillId="0" borderId="14" xfId="56" applyNumberFormat="1" applyFont="1" applyFill="1" applyBorder="1" applyAlignment="1">
      <alignment horizontal="center" vertical="center"/>
      <protection/>
    </xf>
    <xf numFmtId="188" fontId="8" fillId="0" borderId="14" xfId="114" applyNumberFormat="1" applyFont="1" applyFill="1" applyBorder="1" applyAlignment="1">
      <alignment horizontal="center" vertical="center"/>
      <protection/>
    </xf>
    <xf numFmtId="188" fontId="8" fillId="0" borderId="14" xfId="242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188" fontId="8" fillId="0" borderId="14" xfId="229" applyNumberFormat="1" applyFont="1" applyFill="1" applyBorder="1" applyAlignment="1">
      <alignment horizontal="center" vertical="center"/>
      <protection/>
    </xf>
    <xf numFmtId="188" fontId="8" fillId="0" borderId="14" xfId="112" applyNumberFormat="1" applyFont="1" applyFill="1" applyBorder="1" applyAlignment="1">
      <alignment horizontal="center" vertical="center"/>
      <protection/>
    </xf>
    <xf numFmtId="188" fontId="8" fillId="0" borderId="14" xfId="241" applyNumberFormat="1" applyFont="1" applyFill="1" applyBorder="1" applyAlignment="1">
      <alignment horizontal="center" vertical="center"/>
      <protection/>
    </xf>
    <xf numFmtId="188" fontId="8" fillId="0" borderId="14" xfId="228" applyNumberFormat="1" applyFont="1" applyFill="1" applyBorder="1" applyAlignment="1">
      <alignment horizontal="center" vertical="center"/>
      <protection/>
    </xf>
    <xf numFmtId="9" fontId="9" fillId="0" borderId="14" xfId="248" applyNumberFormat="1" applyFont="1" applyFill="1" applyBorder="1" applyAlignment="1">
      <alignment horizontal="center" vertical="center" wrapText="1"/>
      <protection/>
    </xf>
    <xf numFmtId="188" fontId="8" fillId="0" borderId="14" xfId="110" applyNumberFormat="1" applyFont="1" applyFill="1" applyBorder="1" applyAlignment="1">
      <alignment horizontal="center" vertical="center"/>
      <protection/>
    </xf>
    <xf numFmtId="183" fontId="9" fillId="0" borderId="14" xfId="248" applyNumberFormat="1" applyFont="1" applyFill="1" applyBorder="1" applyAlignment="1">
      <alignment horizontal="center" vertical="center" wrapText="1"/>
      <protection/>
    </xf>
    <xf numFmtId="188" fontId="8" fillId="0" borderId="14" xfId="158" applyNumberFormat="1" applyFont="1" applyFill="1" applyBorder="1" applyAlignment="1">
      <alignment horizontal="center" vertical="center"/>
      <protection/>
    </xf>
    <xf numFmtId="0" fontId="9" fillId="0" borderId="29" xfId="248" applyFont="1" applyFill="1" applyBorder="1" applyAlignment="1" applyProtection="1">
      <alignment horizontal="center" vertical="center"/>
      <protection locked="0"/>
    </xf>
    <xf numFmtId="188" fontId="8" fillId="0" borderId="30" xfId="54" applyNumberFormat="1" applyFont="1" applyFill="1" applyBorder="1" applyAlignment="1">
      <alignment horizontal="center" vertical="center"/>
      <protection/>
    </xf>
    <xf numFmtId="189" fontId="20" fillId="0" borderId="30" xfId="128" applyNumberFormat="1" applyFont="1" applyFill="1" applyBorder="1" applyAlignment="1">
      <alignment horizontal="right" vertical="center"/>
      <protection/>
    </xf>
    <xf numFmtId="9" fontId="9" fillId="0" borderId="30" xfId="248" applyNumberFormat="1" applyFont="1" applyFill="1" applyBorder="1" applyAlignment="1">
      <alignment horizontal="center" vertical="center" wrapText="1"/>
      <protection/>
    </xf>
    <xf numFmtId="188" fontId="8" fillId="0" borderId="30" xfId="107" applyNumberFormat="1" applyFont="1" applyFill="1" applyBorder="1" applyAlignment="1">
      <alignment horizontal="center" vertical="center"/>
      <protection/>
    </xf>
    <xf numFmtId="183" fontId="9" fillId="0" borderId="30" xfId="248" applyNumberFormat="1" applyFont="1" applyFill="1" applyBorder="1" applyAlignment="1">
      <alignment horizontal="center" vertical="center" wrapText="1"/>
      <protection/>
    </xf>
    <xf numFmtId="188" fontId="8" fillId="0" borderId="30" xfId="239" applyNumberFormat="1" applyFont="1" applyFill="1" applyBorder="1" applyAlignment="1">
      <alignment horizontal="center" vertical="center"/>
      <protection/>
    </xf>
    <xf numFmtId="0" fontId="1" fillId="0" borderId="0" xfId="248" applyFont="1" applyFill="1" applyBorder="1" applyAlignment="1">
      <alignment horizontal="center" vertical="center"/>
      <protection/>
    </xf>
    <xf numFmtId="4" fontId="9" fillId="0" borderId="31" xfId="0" applyNumberFormat="1" applyFont="1" applyFill="1" applyBorder="1" applyAlignment="1">
      <alignment vertical="center" wrapText="1"/>
    </xf>
    <xf numFmtId="189" fontId="20" fillId="0" borderId="31" xfId="128" applyNumberFormat="1" applyFont="1" applyFill="1" applyBorder="1" applyAlignment="1">
      <alignment horizontal="right" vertical="center"/>
      <protection/>
    </xf>
    <xf numFmtId="189" fontId="20" fillId="0" borderId="32" xfId="128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" fillId="0" borderId="0" xfId="248" applyFont="1" applyFill="1" applyBorder="1" applyAlignment="1">
      <alignment vertical="center" wrapText="1"/>
      <protection/>
    </xf>
    <xf numFmtId="0" fontId="0" fillId="0" borderId="0" xfId="216" applyFont="1" applyAlignment="1">
      <alignment vertical="center"/>
      <protection/>
    </xf>
    <xf numFmtId="184" fontId="17" fillId="0" borderId="0" xfId="248" applyNumberFormat="1" applyFont="1" applyFill="1" applyBorder="1" applyAlignment="1">
      <alignment vertical="center"/>
      <protection/>
    </xf>
    <xf numFmtId="10" fontId="17" fillId="0" borderId="0" xfId="248" applyNumberFormat="1" applyFont="1" applyFill="1" applyBorder="1" applyAlignment="1">
      <alignment vertical="center"/>
      <protection/>
    </xf>
    <xf numFmtId="0" fontId="17" fillId="0" borderId="0" xfId="248" applyFont="1" applyFill="1" applyBorder="1" applyAlignment="1">
      <alignment vertical="center"/>
      <protection/>
    </xf>
    <xf numFmtId="0" fontId="1" fillId="0" borderId="0" xfId="248" applyFont="1" applyFill="1" applyBorder="1" applyAlignment="1">
      <alignment horizontal="right" vertical="center"/>
      <protection/>
    </xf>
    <xf numFmtId="184" fontId="1" fillId="0" borderId="0" xfId="248" applyNumberFormat="1" applyFont="1" applyFill="1" applyBorder="1" applyAlignment="1">
      <alignment vertical="center"/>
      <protection/>
    </xf>
    <xf numFmtId="10" fontId="1" fillId="0" borderId="0" xfId="248" applyNumberFormat="1" applyFont="1" applyFill="1" applyBorder="1" applyAlignment="1">
      <alignment vertical="center"/>
      <protection/>
    </xf>
    <xf numFmtId="0" fontId="1" fillId="0" borderId="0" xfId="248" applyFont="1" applyFill="1" applyBorder="1" applyAlignment="1">
      <alignment vertical="center"/>
      <protection/>
    </xf>
    <xf numFmtId="0" fontId="4" fillId="0" borderId="14" xfId="248" applyFont="1" applyFill="1" applyBorder="1" applyAlignment="1">
      <alignment horizontal="center" vertical="center"/>
      <protection/>
    </xf>
    <xf numFmtId="0" fontId="4" fillId="0" borderId="14" xfId="248" applyFont="1" applyFill="1" applyBorder="1" applyAlignment="1">
      <alignment horizontal="center" vertical="center" wrapText="1"/>
      <protection/>
    </xf>
    <xf numFmtId="184" fontId="4" fillId="0" borderId="14" xfId="248" applyNumberFormat="1" applyFont="1" applyFill="1" applyBorder="1" applyAlignment="1">
      <alignment horizontal="center" vertical="center" wrapText="1"/>
      <protection/>
    </xf>
    <xf numFmtId="10" fontId="4" fillId="0" borderId="14" xfId="248" applyNumberFormat="1" applyFont="1" applyFill="1" applyBorder="1" applyAlignment="1">
      <alignment vertical="center" wrapText="1"/>
      <protection/>
    </xf>
    <xf numFmtId="0" fontId="4" fillId="0" borderId="14" xfId="248" applyFont="1" applyFill="1" applyBorder="1" applyAlignment="1">
      <alignment vertical="center" wrapText="1"/>
      <protection/>
    </xf>
    <xf numFmtId="184" fontId="4" fillId="0" borderId="14" xfId="248" applyNumberFormat="1" applyFont="1" applyFill="1" applyBorder="1" applyAlignment="1">
      <alignment vertical="center" wrapText="1"/>
      <protection/>
    </xf>
    <xf numFmtId="10" fontId="4" fillId="0" borderId="14" xfId="248" applyNumberFormat="1" applyFont="1" applyFill="1" applyBorder="1" applyAlignment="1">
      <alignment horizontal="center" vertical="center" wrapText="1"/>
      <protection/>
    </xf>
    <xf numFmtId="0" fontId="4" fillId="0" borderId="33" xfId="248" applyFont="1" applyFill="1" applyBorder="1" applyAlignment="1">
      <alignment horizontal="center" vertical="center" wrapText="1"/>
      <protection/>
    </xf>
    <xf numFmtId="188" fontId="21" fillId="0" borderId="14" xfId="248" applyNumberFormat="1" applyFont="1" applyFill="1" applyBorder="1" applyAlignment="1">
      <alignment horizontal="center" vertical="center" wrapText="1"/>
      <protection/>
    </xf>
    <xf numFmtId="184" fontId="0" fillId="0" borderId="14" xfId="248" applyNumberFormat="1" applyFont="1" applyFill="1" applyBorder="1" applyAlignment="1">
      <alignment horizontal="center" vertical="center" wrapText="1"/>
      <protection/>
    </xf>
    <xf numFmtId="183" fontId="0" fillId="0" borderId="14" xfId="248" applyNumberFormat="1" applyFont="1" applyFill="1" applyBorder="1" applyAlignment="1">
      <alignment horizontal="center" vertical="center"/>
      <protection/>
    </xf>
    <xf numFmtId="0" fontId="22" fillId="0" borderId="34" xfId="248" applyFont="1" applyFill="1" applyBorder="1" applyAlignment="1">
      <alignment horizontal="center" vertical="center" wrapText="1"/>
      <protection/>
    </xf>
    <xf numFmtId="0" fontId="0" fillId="0" borderId="33" xfId="248" applyFont="1" applyFill="1" applyBorder="1" applyAlignment="1">
      <alignment horizontal="justify" vertical="center" wrapText="1"/>
      <protection/>
    </xf>
    <xf numFmtId="4" fontId="0" fillId="0" borderId="14" xfId="0" applyNumberFormat="1" applyFont="1" applyBorder="1" applyAlignment="1">
      <alignment vertical="center"/>
    </xf>
    <xf numFmtId="0" fontId="0" fillId="0" borderId="34" xfId="248" applyFont="1" applyFill="1" applyBorder="1" applyAlignment="1">
      <alignment horizontal="justify" vertical="center" wrapText="1"/>
      <protection/>
    </xf>
    <xf numFmtId="184" fontId="0" fillId="0" borderId="14" xfId="248" applyNumberFormat="1" applyFont="1" applyFill="1" applyBorder="1" applyAlignment="1">
      <alignment vertical="center"/>
      <protection/>
    </xf>
    <xf numFmtId="184" fontId="0" fillId="0" borderId="35" xfId="248" applyNumberFormat="1" applyFont="1" applyFill="1" applyBorder="1" applyAlignment="1">
      <alignment horizontal="center" vertical="center" wrapText="1"/>
      <protection/>
    </xf>
    <xf numFmtId="188" fontId="0" fillId="0" borderId="14" xfId="248" applyNumberFormat="1" applyFont="1" applyFill="1" applyBorder="1" applyAlignment="1">
      <alignment vertical="center"/>
      <protection/>
    </xf>
    <xf numFmtId="188" fontId="0" fillId="0" borderId="14" xfId="248" applyNumberFormat="1" applyFont="1" applyFill="1" applyBorder="1" applyAlignment="1">
      <alignment horizontal="center" vertical="center" wrapText="1"/>
      <protection/>
    </xf>
    <xf numFmtId="183" fontId="22" fillId="0" borderId="14" xfId="248" applyNumberFormat="1" applyFont="1" applyFill="1" applyBorder="1" applyAlignment="1">
      <alignment horizontal="center" vertical="center"/>
      <protection/>
    </xf>
    <xf numFmtId="0" fontId="0" fillId="0" borderId="14" xfId="248" applyFont="1" applyFill="1" applyBorder="1" applyAlignment="1">
      <alignment horizontal="center" vertical="center" wrapText="1"/>
      <protection/>
    </xf>
    <xf numFmtId="184" fontId="21" fillId="0" borderId="14" xfId="248" applyNumberFormat="1" applyFont="1" applyFill="1" applyBorder="1" applyAlignment="1">
      <alignment horizontal="center" vertical="center" wrapText="1"/>
      <protection/>
    </xf>
    <xf numFmtId="0" fontId="0" fillId="0" borderId="14" xfId="248" applyFont="1" applyFill="1" applyBorder="1" applyAlignment="1">
      <alignment vertical="center" wrapText="1"/>
      <protection/>
    </xf>
    <xf numFmtId="0" fontId="0" fillId="0" borderId="14" xfId="248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36" xfId="248" applyFont="1" applyFill="1" applyBorder="1" applyAlignment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259" applyFont="1" applyFill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3" fillId="0" borderId="0" xfId="259" applyFont="1" applyFill="1" applyAlignment="1" applyProtection="1">
      <alignment horizontal="center" vertical="center" wrapText="1"/>
      <protection locked="0"/>
    </xf>
    <xf numFmtId="31" fontId="10" fillId="0" borderId="0" xfId="247" applyNumberFormat="1" applyFont="1" applyFill="1" applyBorder="1" applyAlignment="1" applyProtection="1">
      <alignment horizontal="left" vertical="center" wrapText="1"/>
      <protection locked="0"/>
    </xf>
    <xf numFmtId="31" fontId="10" fillId="0" borderId="0" xfId="247" applyNumberFormat="1" applyFont="1" applyFill="1" applyBorder="1" applyAlignment="1" applyProtection="1">
      <alignment horizontal="left" vertical="center"/>
      <protection locked="0"/>
    </xf>
    <xf numFmtId="0" fontId="10" fillId="0" borderId="0" xfId="259" applyFont="1" applyFill="1" applyBorder="1" applyAlignment="1" applyProtection="1">
      <alignment horizontal="center" vertical="center"/>
      <protection/>
    </xf>
    <xf numFmtId="0" fontId="10" fillId="0" borderId="0" xfId="259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9" fillId="0" borderId="37" xfId="259" applyFont="1" applyFill="1" applyBorder="1" applyAlignment="1" applyProtection="1">
      <alignment horizontal="center" vertical="center" wrapText="1"/>
      <protection locked="0"/>
    </xf>
    <xf numFmtId="0" fontId="19" fillId="0" borderId="38" xfId="259" applyFont="1" applyFill="1" applyBorder="1" applyAlignment="1" applyProtection="1">
      <alignment horizontal="center" vertical="center" wrapText="1"/>
      <protection locked="0"/>
    </xf>
    <xf numFmtId="0" fontId="19" fillId="0" borderId="14" xfId="259" applyFont="1" applyFill="1" applyBorder="1" applyAlignment="1" applyProtection="1">
      <alignment horizontal="center" vertical="center" wrapText="1"/>
      <protection locked="0"/>
    </xf>
    <xf numFmtId="190" fontId="24" fillId="0" borderId="21" xfId="259" applyNumberFormat="1" applyFont="1" applyFill="1" applyBorder="1" applyAlignment="1" applyProtection="1">
      <alignment horizontal="center" vertical="center" wrapText="1"/>
      <protection locked="0"/>
    </xf>
    <xf numFmtId="190" fontId="24" fillId="0" borderId="14" xfId="259" applyNumberFormat="1" applyFont="1" applyFill="1" applyBorder="1" applyAlignment="1" applyProtection="1">
      <alignment horizontal="center" vertical="center" wrapText="1"/>
      <protection/>
    </xf>
    <xf numFmtId="190" fontId="24" fillId="0" borderId="36" xfId="259" applyNumberFormat="1" applyFont="1" applyFill="1" applyBorder="1" applyAlignment="1" applyProtection="1">
      <alignment horizontal="center" vertical="center" wrapText="1"/>
      <protection/>
    </xf>
    <xf numFmtId="190" fontId="24" fillId="0" borderId="22" xfId="259" applyNumberFormat="1" applyFont="1" applyFill="1" applyBorder="1" applyAlignment="1" applyProtection="1">
      <alignment horizontal="center" vertical="center" wrapText="1"/>
      <protection locked="0"/>
    </xf>
    <xf numFmtId="190" fontId="24" fillId="0" borderId="21" xfId="259" applyNumberFormat="1" applyFont="1" applyFill="1" applyBorder="1" applyAlignment="1" applyProtection="1">
      <alignment horizontal="center" vertical="center" wrapText="1"/>
      <protection/>
    </xf>
    <xf numFmtId="190" fontId="24" fillId="0" borderId="39" xfId="259" applyNumberFormat="1" applyFont="1" applyFill="1" applyBorder="1" applyAlignment="1" applyProtection="1">
      <alignment horizontal="center" vertical="center" wrapText="1"/>
      <protection locked="0"/>
    </xf>
    <xf numFmtId="190" fontId="24" fillId="0" borderId="14" xfId="259" applyNumberFormat="1" applyFont="1" applyFill="1" applyBorder="1" applyAlignment="1" applyProtection="1">
      <alignment horizontal="center" vertical="center" wrapText="1"/>
      <protection locked="0"/>
    </xf>
    <xf numFmtId="190" fontId="24" fillId="0" borderId="22" xfId="259" applyNumberFormat="1" applyFont="1" applyFill="1" applyBorder="1" applyAlignment="1" applyProtection="1">
      <alignment horizontal="center" vertical="center" wrapText="1"/>
      <protection/>
    </xf>
    <xf numFmtId="190" fontId="24" fillId="0" borderId="36" xfId="259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259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259" applyNumberFormat="1" applyFont="1" applyFill="1" applyBorder="1" applyAlignment="1" applyProtection="1">
      <alignment horizontal="center" vertical="center"/>
      <protection locked="0"/>
    </xf>
    <xf numFmtId="0" fontId="10" fillId="0" borderId="14" xfId="259" applyNumberFormat="1" applyFont="1" applyFill="1" applyBorder="1" applyAlignment="1" applyProtection="1">
      <alignment horizontal="center" vertical="center"/>
      <protection/>
    </xf>
    <xf numFmtId="0" fontId="10" fillId="0" borderId="36" xfId="259" applyNumberFormat="1" applyFont="1" applyFill="1" applyBorder="1" applyAlignment="1" applyProtection="1">
      <alignment horizontal="center" vertical="center"/>
      <protection/>
    </xf>
    <xf numFmtId="0" fontId="10" fillId="0" borderId="36" xfId="259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9" fillId="0" borderId="14" xfId="259" applyFont="1" applyFill="1" applyBorder="1" applyAlignment="1" applyProtection="1">
      <alignment horizontal="center" vertical="center" wrapText="1"/>
      <protection/>
    </xf>
    <xf numFmtId="184" fontId="25" fillId="0" borderId="14" xfId="247" applyNumberFormat="1" applyFont="1" applyFill="1" applyBorder="1" applyAlignment="1" applyProtection="1">
      <alignment horizontal="right" vertical="center"/>
      <protection/>
    </xf>
    <xf numFmtId="184" fontId="25" fillId="0" borderId="36" xfId="247" applyNumberFormat="1" applyFont="1" applyFill="1" applyBorder="1" applyAlignment="1" applyProtection="1">
      <alignment horizontal="right" vertical="center"/>
      <protection/>
    </xf>
    <xf numFmtId="184" fontId="25" fillId="0" borderId="36" xfId="247" applyNumberFormat="1" applyFont="1" applyFill="1" applyBorder="1" applyAlignment="1" applyProtection="1">
      <alignment horizontal="center" vertical="center"/>
      <protection/>
    </xf>
    <xf numFmtId="0" fontId="1" fillId="0" borderId="14" xfId="259" applyFont="1" applyFill="1" applyBorder="1" applyAlignment="1" applyProtection="1">
      <alignment horizontal="left" vertical="center" wrapText="1"/>
      <protection locked="0"/>
    </xf>
    <xf numFmtId="191" fontId="1" fillId="0" borderId="14" xfId="21" applyNumberFormat="1" applyFont="1" applyFill="1" applyBorder="1" applyAlignment="1" applyProtection="1">
      <alignment horizontal="left" vertical="center"/>
      <protection locked="0"/>
    </xf>
    <xf numFmtId="184" fontId="1" fillId="0" borderId="14" xfId="247" applyNumberFormat="1" applyFont="1" applyFill="1" applyBorder="1" applyAlignment="1" applyProtection="1">
      <alignment horizontal="right" vertical="center"/>
      <protection/>
    </xf>
    <xf numFmtId="184" fontId="1" fillId="0" borderId="14" xfId="247" applyNumberFormat="1" applyFont="1" applyFill="1" applyBorder="1" applyAlignment="1" applyProtection="1">
      <alignment horizontal="center" vertical="center"/>
      <protection locked="0"/>
    </xf>
    <xf numFmtId="184" fontId="1" fillId="0" borderId="14" xfId="247" applyNumberFormat="1" applyFont="1" applyFill="1" applyBorder="1" applyAlignment="1" applyProtection="1">
      <alignment horizontal="center" vertical="center"/>
      <protection/>
    </xf>
    <xf numFmtId="184" fontId="1" fillId="0" borderId="36" xfId="247" applyNumberFormat="1" applyFont="1" applyFill="1" applyBorder="1" applyAlignment="1" applyProtection="1">
      <alignment horizontal="center" vertical="center"/>
      <protection locked="0"/>
    </xf>
    <xf numFmtId="0" fontId="1" fillId="0" borderId="14" xfId="259" applyFont="1" applyFill="1" applyBorder="1" applyAlignment="1" applyProtection="1">
      <alignment vertical="center" wrapText="1"/>
      <protection locked="0"/>
    </xf>
    <xf numFmtId="184" fontId="1" fillId="0" borderId="14" xfId="259" applyNumberFormat="1" applyFont="1" applyFill="1" applyBorder="1" applyAlignment="1" applyProtection="1">
      <alignment horizontal="center" vertical="center"/>
      <protection locked="0"/>
    </xf>
    <xf numFmtId="184" fontId="1" fillId="0" borderId="36" xfId="259" applyNumberFormat="1" applyFont="1" applyFill="1" applyBorder="1" applyAlignment="1" applyProtection="1">
      <alignment horizontal="center" vertical="center"/>
      <protection locked="0"/>
    </xf>
    <xf numFmtId="184" fontId="9" fillId="0" borderId="14" xfId="247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259" applyFont="1" applyFill="1" applyBorder="1" applyAlignment="1" applyProtection="1">
      <alignment horizontal="left" vertical="center"/>
      <protection locked="0"/>
    </xf>
    <xf numFmtId="184" fontId="1" fillId="0" borderId="36" xfId="247" applyNumberFormat="1" applyFont="1" applyFill="1" applyBorder="1" applyAlignment="1" applyProtection="1">
      <alignment horizontal="right" vertical="center"/>
      <protection/>
    </xf>
    <xf numFmtId="184" fontId="1" fillId="0" borderId="36" xfId="247" applyNumberFormat="1" applyFont="1" applyFill="1" applyBorder="1" applyAlignment="1" applyProtection="1">
      <alignment horizontal="center" vertical="center"/>
      <protection/>
    </xf>
    <xf numFmtId="184" fontId="1" fillId="0" borderId="14" xfId="259" applyNumberFormat="1" applyFont="1" applyFill="1" applyBorder="1" applyAlignment="1" applyProtection="1">
      <alignment horizontal="right" vertical="center"/>
      <protection/>
    </xf>
    <xf numFmtId="184" fontId="1" fillId="0" borderId="36" xfId="259" applyNumberFormat="1" applyFont="1" applyFill="1" applyBorder="1" applyAlignment="1" applyProtection="1">
      <alignment horizontal="right" vertical="center"/>
      <protection/>
    </xf>
    <xf numFmtId="184" fontId="1" fillId="0" borderId="36" xfId="259" applyNumberFormat="1" applyFont="1" applyFill="1" applyBorder="1" applyAlignment="1" applyProtection="1">
      <alignment horizontal="center" vertical="center"/>
      <protection/>
    </xf>
    <xf numFmtId="0" fontId="1" fillId="0" borderId="14" xfId="198" applyFont="1" applyFill="1" applyBorder="1" applyAlignment="1" applyProtection="1">
      <alignment vertical="center" wrapText="1"/>
      <protection locked="0"/>
    </xf>
    <xf numFmtId="0" fontId="1" fillId="0" borderId="14" xfId="198" applyFont="1" applyFill="1" applyBorder="1" applyAlignment="1" applyProtection="1">
      <alignment vertical="center"/>
      <protection locked="0"/>
    </xf>
    <xf numFmtId="184" fontId="1" fillId="0" borderId="14" xfId="198" applyNumberFormat="1" applyFont="1" applyFill="1" applyBorder="1" applyAlignment="1" applyProtection="1">
      <alignment horizontal="right" vertical="center"/>
      <protection/>
    </xf>
    <xf numFmtId="184" fontId="1" fillId="0" borderId="36" xfId="198" applyNumberFormat="1" applyFont="1" applyFill="1" applyBorder="1" applyAlignment="1" applyProtection="1">
      <alignment horizontal="right" vertical="center"/>
      <protection/>
    </xf>
    <xf numFmtId="184" fontId="1" fillId="0" borderId="14" xfId="198" applyNumberFormat="1" applyFont="1" applyFill="1" applyBorder="1" applyAlignment="1" applyProtection="1">
      <alignment horizontal="center" vertical="center"/>
      <protection locked="0"/>
    </xf>
    <xf numFmtId="184" fontId="1" fillId="0" borderId="36" xfId="198" applyNumberFormat="1" applyFont="1" applyFill="1" applyBorder="1" applyAlignment="1" applyProtection="1">
      <alignment horizontal="center" vertical="center"/>
      <protection/>
    </xf>
    <xf numFmtId="184" fontId="1" fillId="0" borderId="36" xfId="198" applyNumberFormat="1" applyFont="1" applyFill="1" applyBorder="1" applyAlignment="1" applyProtection="1">
      <alignment horizontal="center" vertical="center"/>
      <protection locked="0"/>
    </xf>
    <xf numFmtId="0" fontId="10" fillId="0" borderId="14" xfId="258" applyFont="1" applyFill="1" applyBorder="1" applyAlignment="1" applyProtection="1">
      <alignment vertical="center" wrapText="1"/>
      <protection locked="0"/>
    </xf>
    <xf numFmtId="184" fontId="1" fillId="0" borderId="14" xfId="258" applyNumberFormat="1" applyFont="1" applyFill="1" applyBorder="1" applyAlignment="1" applyProtection="1">
      <alignment horizontal="right" vertical="center"/>
      <protection/>
    </xf>
    <xf numFmtId="184" fontId="1" fillId="0" borderId="36" xfId="258" applyNumberFormat="1" applyFont="1" applyFill="1" applyBorder="1" applyAlignment="1" applyProtection="1">
      <alignment horizontal="right" vertical="center"/>
      <protection/>
    </xf>
    <xf numFmtId="184" fontId="1" fillId="0" borderId="14" xfId="258" applyNumberFormat="1" applyFont="1" applyFill="1" applyBorder="1" applyAlignment="1" applyProtection="1">
      <alignment horizontal="center" vertical="center"/>
      <protection locked="0"/>
    </xf>
    <xf numFmtId="184" fontId="1" fillId="0" borderId="36" xfId="258" applyNumberFormat="1" applyFont="1" applyFill="1" applyBorder="1" applyAlignment="1" applyProtection="1">
      <alignment horizontal="center" vertical="center"/>
      <protection/>
    </xf>
    <xf numFmtId="184" fontId="1" fillId="0" borderId="36" xfId="258" applyNumberFormat="1" applyFont="1" applyFill="1" applyBorder="1" applyAlignment="1" applyProtection="1">
      <alignment horizontal="center" vertical="center"/>
      <protection locked="0"/>
    </xf>
    <xf numFmtId="49" fontId="10" fillId="0" borderId="0" xfId="247" applyNumberFormat="1" applyFont="1" applyFill="1" applyBorder="1" applyAlignment="1" applyProtection="1">
      <alignment horizontal="center" vertical="center"/>
      <protection locked="0"/>
    </xf>
    <xf numFmtId="0" fontId="10" fillId="0" borderId="0" xfId="259" applyFont="1" applyFill="1" applyBorder="1" applyAlignment="1" applyProtection="1">
      <alignment vertical="center" wrapText="1"/>
      <protection locked="0"/>
    </xf>
    <xf numFmtId="0" fontId="10" fillId="0" borderId="0" xfId="259" applyFont="1" applyFill="1" applyBorder="1" applyAlignment="1" applyProtection="1">
      <alignment vertical="center"/>
      <protection locked="0"/>
    </xf>
    <xf numFmtId="190" fontId="10" fillId="0" borderId="0" xfId="259" applyNumberFormat="1" applyFont="1" applyFill="1" applyBorder="1" applyAlignment="1" applyProtection="1">
      <alignment horizontal="center" vertical="center" wrapText="1"/>
      <protection/>
    </xf>
    <xf numFmtId="190" fontId="10" fillId="0" borderId="0" xfId="259" applyNumberFormat="1" applyFont="1" applyFill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19" fillId="0" borderId="37" xfId="259" applyFont="1" applyFill="1" applyBorder="1" applyAlignment="1" applyProtection="1">
      <alignment horizontal="center" vertical="center"/>
      <protection locked="0"/>
    </xf>
    <xf numFmtId="0" fontId="19" fillId="0" borderId="38" xfId="259" applyFont="1" applyFill="1" applyBorder="1" applyAlignment="1" applyProtection="1">
      <alignment horizontal="center" vertical="center"/>
      <protection locked="0"/>
    </xf>
    <xf numFmtId="0" fontId="19" fillId="0" borderId="22" xfId="259" applyFont="1" applyFill="1" applyBorder="1" applyAlignment="1" applyProtection="1">
      <alignment horizontal="center" vertical="center" wrapText="1"/>
      <protection locked="0"/>
    </xf>
    <xf numFmtId="190" fontId="24" fillId="0" borderId="40" xfId="259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259" applyNumberFormat="1" applyFont="1" applyFill="1" applyBorder="1" applyAlignment="1" applyProtection="1">
      <alignment horizontal="center" vertical="center" wrapText="1"/>
      <protection/>
    </xf>
    <xf numFmtId="184" fontId="25" fillId="0" borderId="14" xfId="247" applyNumberFormat="1" applyFont="1" applyFill="1" applyBorder="1" applyAlignment="1" applyProtection="1">
      <alignment horizontal="center" vertical="center"/>
      <protection/>
    </xf>
    <xf numFmtId="0" fontId="1" fillId="0" borderId="14" xfId="257" applyFont="1" applyFill="1" applyBorder="1" applyAlignment="1" applyProtection="1">
      <alignment vertical="center" wrapText="1"/>
      <protection locked="0"/>
    </xf>
    <xf numFmtId="184" fontId="9" fillId="0" borderId="14" xfId="257" applyNumberFormat="1" applyFont="1" applyFill="1" applyBorder="1" applyAlignment="1" applyProtection="1">
      <alignment horizontal="right" vertical="center" wrapText="1"/>
      <protection locked="0"/>
    </xf>
    <xf numFmtId="184" fontId="9" fillId="0" borderId="14" xfId="257" applyNumberFormat="1" applyFont="1" applyFill="1" applyBorder="1" applyAlignment="1" applyProtection="1">
      <alignment horizontal="right" vertical="center" wrapText="1"/>
      <protection/>
    </xf>
    <xf numFmtId="184" fontId="1" fillId="0" borderId="14" xfId="259" applyNumberFormat="1" applyFont="1" applyFill="1" applyBorder="1" applyAlignment="1" applyProtection="1">
      <alignment horizontal="right" vertical="center"/>
      <protection locked="0"/>
    </xf>
    <xf numFmtId="184" fontId="9" fillId="0" borderId="14" xfId="257" applyNumberFormat="1" applyFont="1" applyFill="1" applyBorder="1" applyAlignment="1" applyProtection="1">
      <alignment horizontal="center" vertical="center" wrapText="1"/>
      <protection/>
    </xf>
    <xf numFmtId="0" fontId="1" fillId="0" borderId="14" xfId="257" applyFont="1" applyFill="1" applyBorder="1" applyAlignment="1" applyProtection="1">
      <alignment vertical="center"/>
      <protection locked="0"/>
    </xf>
    <xf numFmtId="0" fontId="1" fillId="0" borderId="14" xfId="257" applyFont="1" applyFill="1" applyBorder="1" applyAlignment="1" applyProtection="1">
      <alignment vertical="center" wrapText="1"/>
      <protection/>
    </xf>
    <xf numFmtId="0" fontId="1" fillId="0" borderId="14" xfId="257" applyFont="1" applyFill="1" applyBorder="1" applyAlignment="1" applyProtection="1">
      <alignment horizontal="center" vertical="center" wrapText="1"/>
      <protection locked="0"/>
    </xf>
    <xf numFmtId="0" fontId="1" fillId="0" borderId="14" xfId="257" applyFont="1" applyFill="1" applyBorder="1" applyAlignment="1" applyProtection="1">
      <alignment vertical="center"/>
      <protection/>
    </xf>
    <xf numFmtId="0" fontId="1" fillId="0" borderId="14" xfId="257" applyFont="1" applyFill="1" applyBorder="1" applyAlignment="1" applyProtection="1">
      <alignment horizontal="center" vertical="center"/>
      <protection/>
    </xf>
    <xf numFmtId="184" fontId="1" fillId="0" borderId="14" xfId="259" applyNumberFormat="1" applyFont="1" applyFill="1" applyBorder="1" applyAlignment="1" applyProtection="1">
      <alignment horizontal="center" vertical="center"/>
      <protection/>
    </xf>
    <xf numFmtId="184" fontId="1" fillId="0" borderId="14" xfId="258" applyNumberFormat="1" applyFont="1" applyFill="1" applyBorder="1" applyAlignment="1" applyProtection="1">
      <alignment vertical="center" wrapText="1"/>
      <protection locked="0"/>
    </xf>
    <xf numFmtId="184" fontId="9" fillId="0" borderId="14" xfId="257" applyNumberFormat="1" applyFont="1" applyFill="1" applyBorder="1" applyAlignment="1" applyProtection="1">
      <alignment horizontal="center" vertical="center" wrapText="1"/>
      <protection locked="0"/>
    </xf>
    <xf numFmtId="184" fontId="1" fillId="0" borderId="14" xfId="252" applyNumberFormat="1" applyFont="1" applyFill="1" applyBorder="1" applyAlignment="1" applyProtection="1">
      <alignment vertical="center" wrapText="1"/>
      <protection locked="0"/>
    </xf>
    <xf numFmtId="184" fontId="1" fillId="0" borderId="14" xfId="258" applyNumberFormat="1" applyFont="1" applyFill="1" applyBorder="1" applyAlignment="1" applyProtection="1">
      <alignment vertical="center"/>
      <protection locked="0"/>
    </xf>
    <xf numFmtId="184" fontId="1" fillId="0" borderId="14" xfId="252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26" fillId="0" borderId="0" xfId="25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0" xfId="259" applyFont="1" applyFill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19" fillId="0" borderId="14" xfId="258" applyFont="1" applyFill="1" applyBorder="1" applyAlignment="1" applyProtection="1">
      <alignment horizontal="center" vertical="center" wrapText="1"/>
      <protection/>
    </xf>
    <xf numFmtId="0" fontId="1" fillId="0" borderId="14" xfId="255" applyFont="1" applyFill="1" applyBorder="1" applyAlignment="1" applyProtection="1">
      <alignment horizontal="left" vertical="center" wrapText="1"/>
      <protection locked="0"/>
    </xf>
    <xf numFmtId="184" fontId="1" fillId="0" borderId="14" xfId="257" applyNumberFormat="1" applyFont="1" applyFill="1" applyBorder="1" applyAlignment="1" applyProtection="1">
      <alignment horizontal="center" vertical="center"/>
      <protection locked="0"/>
    </xf>
    <xf numFmtId="184" fontId="1" fillId="0" borderId="36" xfId="257" applyNumberFormat="1" applyFont="1" applyFill="1" applyBorder="1" applyAlignment="1" applyProtection="1">
      <alignment horizontal="center" vertical="center"/>
      <protection locked="0"/>
    </xf>
    <xf numFmtId="0" fontId="1" fillId="0" borderId="14" xfId="258" applyFont="1" applyFill="1" applyBorder="1" applyAlignment="1" applyProtection="1">
      <alignment vertical="center" wrapText="1"/>
      <protection locked="0"/>
    </xf>
    <xf numFmtId="184" fontId="1" fillId="0" borderId="14" xfId="257" applyNumberFormat="1" applyFont="1" applyFill="1" applyBorder="1" applyAlignment="1" applyProtection="1">
      <alignment horizontal="right" vertical="center"/>
      <protection/>
    </xf>
    <xf numFmtId="184" fontId="1" fillId="0" borderId="36" xfId="257" applyNumberFormat="1" applyFont="1" applyFill="1" applyBorder="1" applyAlignment="1" applyProtection="1">
      <alignment horizontal="right" vertical="center"/>
      <protection/>
    </xf>
    <xf numFmtId="184" fontId="1" fillId="0" borderId="36" xfId="257" applyNumberFormat="1" applyFont="1" applyFill="1" applyBorder="1" applyAlignment="1" applyProtection="1">
      <alignment horizontal="center" vertical="center"/>
      <protection/>
    </xf>
    <xf numFmtId="3" fontId="1" fillId="0" borderId="14" xfId="259" applyNumberFormat="1" applyFont="1" applyFill="1" applyBorder="1" applyAlignment="1" applyProtection="1">
      <alignment vertical="center" wrapText="1"/>
      <protection locked="0"/>
    </xf>
    <xf numFmtId="3" fontId="9" fillId="0" borderId="14" xfId="259" applyNumberFormat="1" applyFont="1" applyFill="1" applyBorder="1" applyAlignment="1" applyProtection="1">
      <alignment horizontal="right" vertical="center"/>
      <protection locked="0"/>
    </xf>
    <xf numFmtId="3" fontId="1" fillId="0" borderId="14" xfId="259" applyNumberFormat="1" applyFont="1" applyFill="1" applyBorder="1" applyAlignment="1" applyProtection="1">
      <alignment vertical="center"/>
      <protection locked="0"/>
    </xf>
    <xf numFmtId="0" fontId="19" fillId="0" borderId="0" xfId="259" applyFont="1" applyFill="1" applyBorder="1" applyAlignment="1" applyProtection="1">
      <alignment horizontal="center" vertical="center" wrapText="1"/>
      <protection locked="0"/>
    </xf>
    <xf numFmtId="0" fontId="19" fillId="0" borderId="0" xfId="259" applyFont="1" applyFill="1" applyBorder="1" applyAlignment="1" applyProtection="1">
      <alignment horizontal="center" vertical="center"/>
      <protection locked="0"/>
    </xf>
    <xf numFmtId="184" fontId="25" fillId="0" borderId="0" xfId="247" applyNumberFormat="1" applyFont="1" applyFill="1" applyBorder="1" applyAlignment="1" applyProtection="1">
      <alignment horizontal="right" vertical="center" wrapText="1"/>
      <protection/>
    </xf>
    <xf numFmtId="184" fontId="25" fillId="0" borderId="0" xfId="247" applyNumberFormat="1" applyFont="1" applyFill="1" applyBorder="1" applyAlignment="1" applyProtection="1">
      <alignment horizontal="center" vertical="center" wrapText="1"/>
      <protection/>
    </xf>
    <xf numFmtId="49" fontId="25" fillId="0" borderId="0" xfId="247" applyNumberFormat="1" applyFont="1" applyFill="1" applyBorder="1" applyAlignment="1" applyProtection="1">
      <alignment horizontal="center" vertical="center" wrapText="1"/>
      <protection locked="0"/>
    </xf>
    <xf numFmtId="184" fontId="1" fillId="0" borderId="14" xfId="258" applyNumberFormat="1" applyFont="1" applyFill="1" applyBorder="1" applyAlignment="1" applyProtection="1">
      <alignment horizontal="right" vertical="center"/>
      <protection locked="0"/>
    </xf>
    <xf numFmtId="184" fontId="1" fillId="0" borderId="14" xfId="258" applyNumberFormat="1" applyFont="1" applyFill="1" applyBorder="1" applyAlignment="1" applyProtection="1">
      <alignment horizontal="center" vertical="center"/>
      <protection/>
    </xf>
    <xf numFmtId="184" fontId="25" fillId="0" borderId="14" xfId="258" applyNumberFormat="1" applyFont="1" applyFill="1" applyBorder="1" applyAlignment="1" applyProtection="1">
      <alignment horizontal="right" vertical="center"/>
      <protection/>
    </xf>
    <xf numFmtId="184" fontId="25" fillId="0" borderId="14" xfId="258" applyNumberFormat="1" applyFont="1" applyFill="1" applyBorder="1" applyAlignment="1" applyProtection="1">
      <alignment horizontal="center" vertical="center"/>
      <protection/>
    </xf>
    <xf numFmtId="0" fontId="1" fillId="0" borderId="14" xfId="249" applyFont="1" applyFill="1" applyBorder="1" applyAlignment="1" applyProtection="1">
      <alignment horizontal="left" vertical="center" wrapText="1"/>
      <protection locked="0"/>
    </xf>
    <xf numFmtId="184" fontId="25" fillId="0" borderId="14" xfId="259" applyNumberFormat="1" applyFont="1" applyFill="1" applyBorder="1" applyAlignment="1" applyProtection="1">
      <alignment horizontal="right" vertical="center"/>
      <protection/>
    </xf>
    <xf numFmtId="184" fontId="25" fillId="0" borderId="14" xfId="259" applyNumberFormat="1" applyFont="1" applyFill="1" applyBorder="1" applyAlignment="1" applyProtection="1">
      <alignment horizontal="center" vertical="center"/>
      <protection/>
    </xf>
    <xf numFmtId="3" fontId="1" fillId="0" borderId="14" xfId="258" applyNumberFormat="1" applyFont="1" applyFill="1" applyBorder="1" applyAlignment="1" applyProtection="1">
      <alignment horizontal="left" vertical="center" wrapText="1"/>
      <protection locked="0"/>
    </xf>
    <xf numFmtId="3" fontId="1" fillId="0" borderId="14" xfId="258" applyNumberFormat="1" applyFont="1" applyFill="1" applyBorder="1" applyAlignment="1" applyProtection="1">
      <alignment horizontal="left" vertical="center"/>
      <protection locked="0"/>
    </xf>
    <xf numFmtId="3" fontId="1" fillId="0" borderId="14" xfId="258" applyNumberFormat="1" applyFont="1" applyFill="1" applyBorder="1" applyAlignment="1" applyProtection="1">
      <alignment vertical="center" wrapText="1"/>
      <protection locked="0"/>
    </xf>
    <xf numFmtId="3" fontId="1" fillId="0" borderId="14" xfId="258" applyNumberFormat="1" applyFont="1" applyFill="1" applyBorder="1" applyAlignment="1" applyProtection="1">
      <alignment vertical="center"/>
      <protection locked="0"/>
    </xf>
    <xf numFmtId="184" fontId="25" fillId="0" borderId="0" xfId="247" applyNumberFormat="1" applyFont="1" applyFill="1" applyBorder="1" applyAlignment="1" applyProtection="1">
      <alignment horizontal="right" vertical="center" wrapText="1"/>
      <protection locked="0"/>
    </xf>
    <xf numFmtId="184" fontId="25" fillId="0" borderId="0" xfId="247" applyNumberFormat="1" applyFont="1" applyFill="1" applyAlignment="1" applyProtection="1">
      <alignment horizontal="right" vertical="center" wrapText="1"/>
      <protection/>
    </xf>
    <xf numFmtId="184" fontId="25" fillId="0" borderId="0" xfId="247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58" borderId="0" xfId="0" applyFont="1" applyFill="1" applyBorder="1" applyAlignment="1" applyProtection="1">
      <alignment vertical="center"/>
      <protection locked="0"/>
    </xf>
    <xf numFmtId="0" fontId="8" fillId="58" borderId="0" xfId="0" applyFont="1" applyFill="1" applyBorder="1" applyAlignment="1">
      <alignment vertical="center"/>
    </xf>
    <xf numFmtId="0" fontId="8" fillId="58" borderId="0" xfId="0" applyFont="1" applyFill="1" applyBorder="1" applyAlignment="1">
      <alignment vertical="center" wrapText="1"/>
    </xf>
    <xf numFmtId="49" fontId="8" fillId="58" borderId="0" xfId="0" applyNumberFormat="1" applyFont="1" applyFill="1" applyBorder="1" applyAlignment="1">
      <alignment vertical="center"/>
    </xf>
    <xf numFmtId="0" fontId="8" fillId="58" borderId="0" xfId="0" applyNumberFormat="1" applyFont="1" applyFill="1" applyBorder="1" applyAlignment="1" applyProtection="1">
      <alignment vertical="center"/>
      <protection locked="0"/>
    </xf>
    <xf numFmtId="0" fontId="9" fillId="58" borderId="0" xfId="259" applyFont="1" applyFill="1" applyProtection="1">
      <alignment vertical="center" wrapText="1"/>
      <protection locked="0"/>
    </xf>
    <xf numFmtId="49" fontId="9" fillId="58" borderId="0" xfId="259" applyNumberFormat="1" applyFont="1" applyFill="1" applyBorder="1" applyAlignment="1" applyProtection="1">
      <alignment vertical="center" wrapText="1"/>
      <protection locked="0"/>
    </xf>
    <xf numFmtId="49" fontId="1" fillId="58" borderId="0" xfId="259" applyNumberFormat="1" applyFont="1" applyFill="1" applyBorder="1" applyAlignment="1" applyProtection="1">
      <alignment vertical="center"/>
      <protection locked="0"/>
    </xf>
    <xf numFmtId="0" fontId="1" fillId="58" borderId="0" xfId="259" applyFont="1" applyFill="1" applyBorder="1" applyAlignment="1" applyProtection="1">
      <alignment horizontal="center" vertical="center" wrapText="1"/>
      <protection locked="0"/>
    </xf>
    <xf numFmtId="49" fontId="1" fillId="58" borderId="0" xfId="259" applyNumberFormat="1" applyFont="1" applyFill="1" applyBorder="1" applyAlignment="1" applyProtection="1">
      <alignment horizontal="center" vertical="center" wrapText="1"/>
      <protection locked="0"/>
    </xf>
    <xf numFmtId="0" fontId="1" fillId="58" borderId="0" xfId="259" applyFont="1" applyFill="1" applyBorder="1" applyAlignment="1" applyProtection="1">
      <alignment vertical="center" wrapText="1"/>
      <protection locked="0"/>
    </xf>
    <xf numFmtId="0" fontId="23" fillId="58" borderId="0" xfId="259" applyFont="1" applyFill="1" applyBorder="1" applyAlignment="1" applyProtection="1">
      <alignment horizontal="center" vertical="center" wrapText="1"/>
      <protection locked="0"/>
    </xf>
    <xf numFmtId="0" fontId="23" fillId="58" borderId="0" xfId="259" applyFont="1" applyFill="1" applyBorder="1" applyAlignment="1" applyProtection="1">
      <alignment horizontal="center" vertical="center"/>
      <protection locked="0"/>
    </xf>
    <xf numFmtId="49" fontId="23" fillId="58" borderId="0" xfId="259" applyNumberFormat="1" applyFont="1" applyFill="1" applyBorder="1" applyAlignment="1" applyProtection="1">
      <alignment horizontal="center" vertical="center"/>
      <protection locked="0"/>
    </xf>
    <xf numFmtId="31" fontId="10" fillId="58" borderId="0" xfId="247" applyNumberFormat="1" applyFont="1" applyFill="1" applyBorder="1" applyAlignment="1" applyProtection="1">
      <alignment horizontal="left" vertical="center" wrapText="1"/>
      <protection locked="0"/>
    </xf>
    <xf numFmtId="31" fontId="10" fillId="58" borderId="0" xfId="247" applyNumberFormat="1" applyFont="1" applyFill="1" applyBorder="1" applyAlignment="1" applyProtection="1">
      <alignment horizontal="left" vertical="center"/>
      <protection locked="0"/>
    </xf>
    <xf numFmtId="0" fontId="10" fillId="58" borderId="0" xfId="259" applyFont="1" applyFill="1" applyBorder="1" applyAlignment="1" applyProtection="1">
      <alignment horizontal="center" vertical="center"/>
      <protection locked="0"/>
    </xf>
    <xf numFmtId="49" fontId="10" fillId="58" borderId="0" xfId="247" applyNumberFormat="1" applyFont="1" applyFill="1" applyBorder="1" applyAlignment="1" applyProtection="1">
      <alignment horizontal="center" vertical="center"/>
      <protection locked="0"/>
    </xf>
    <xf numFmtId="0" fontId="10" fillId="58" borderId="0" xfId="259" applyFont="1" applyFill="1" applyBorder="1" applyAlignment="1" applyProtection="1">
      <alignment vertical="center" wrapText="1"/>
      <protection locked="0"/>
    </xf>
    <xf numFmtId="0" fontId="10" fillId="58" borderId="0" xfId="259" applyFont="1" applyFill="1" applyBorder="1" applyAlignment="1" applyProtection="1">
      <alignment vertical="center"/>
      <protection locked="0"/>
    </xf>
    <xf numFmtId="0" fontId="20" fillId="58" borderId="0" xfId="0" applyFont="1" applyFill="1" applyBorder="1" applyAlignment="1" applyProtection="1">
      <alignment horizontal="center" vertical="center"/>
      <protection locked="0"/>
    </xf>
    <xf numFmtId="0" fontId="19" fillId="58" borderId="14" xfId="259" applyFont="1" applyFill="1" applyBorder="1" applyAlignment="1" applyProtection="1">
      <alignment horizontal="center" vertical="center" wrapText="1"/>
      <protection locked="0"/>
    </xf>
    <xf numFmtId="0" fontId="19" fillId="58" borderId="14" xfId="259" applyFont="1" applyFill="1" applyBorder="1" applyAlignment="1" applyProtection="1">
      <alignment horizontal="center" vertical="center"/>
      <protection locked="0"/>
    </xf>
    <xf numFmtId="190" fontId="24" fillId="58" borderId="21" xfId="259" applyNumberFormat="1" applyFont="1" applyFill="1" applyBorder="1" applyAlignment="1">
      <alignment horizontal="center" vertical="center" wrapText="1"/>
      <protection/>
    </xf>
    <xf numFmtId="190" fontId="24" fillId="58" borderId="14" xfId="259" applyNumberFormat="1" applyFont="1" applyFill="1" applyBorder="1" applyAlignment="1">
      <alignment horizontal="center" vertical="center" wrapText="1"/>
      <protection/>
    </xf>
    <xf numFmtId="190" fontId="24" fillId="58" borderId="22" xfId="259" applyNumberFormat="1" applyFont="1" applyFill="1" applyBorder="1" applyAlignment="1">
      <alignment horizontal="center" vertical="center" wrapText="1"/>
      <protection/>
    </xf>
    <xf numFmtId="0" fontId="10" fillId="58" borderId="14" xfId="259" applyNumberFormat="1" applyFont="1" applyFill="1" applyBorder="1" applyAlignment="1" applyProtection="1">
      <alignment horizontal="center" vertical="center" wrapText="1"/>
      <protection locked="0"/>
    </xf>
    <xf numFmtId="0" fontId="10" fillId="58" borderId="14" xfId="259" applyNumberFormat="1" applyFont="1" applyFill="1" applyBorder="1" applyAlignment="1" applyProtection="1">
      <alignment horizontal="center" vertical="center"/>
      <protection locked="0"/>
    </xf>
    <xf numFmtId="184" fontId="25" fillId="58" borderId="14" xfId="247" applyNumberFormat="1" applyFont="1" applyFill="1" applyBorder="1" applyAlignment="1" applyProtection="1">
      <alignment horizontal="right" vertical="center"/>
      <protection/>
    </xf>
    <xf numFmtId="0" fontId="1" fillId="58" borderId="14" xfId="259" applyFont="1" applyFill="1" applyBorder="1" applyAlignment="1" applyProtection="1">
      <alignment horizontal="left" vertical="center" wrapText="1"/>
      <protection locked="0"/>
    </xf>
    <xf numFmtId="0" fontId="1" fillId="58" borderId="14" xfId="259" applyFont="1" applyFill="1" applyBorder="1" applyAlignment="1" applyProtection="1">
      <alignment horizontal="left" vertical="center"/>
      <protection locked="0"/>
    </xf>
    <xf numFmtId="184" fontId="1" fillId="58" borderId="14" xfId="247" applyNumberFormat="1" applyFont="1" applyFill="1" applyBorder="1" applyAlignment="1" applyProtection="1">
      <alignment horizontal="right" vertical="center"/>
      <protection locked="0"/>
    </xf>
    <xf numFmtId="0" fontId="1" fillId="58" borderId="14" xfId="257" applyFont="1" applyFill="1" applyBorder="1" applyAlignment="1" applyProtection="1">
      <alignment vertical="center" wrapText="1"/>
      <protection locked="0"/>
    </xf>
    <xf numFmtId="3" fontId="9" fillId="58" borderId="14" xfId="257" applyNumberFormat="1" applyFont="1" applyFill="1" applyBorder="1" applyAlignment="1">
      <alignment horizontal="right" vertical="center" wrapText="1"/>
      <protection/>
    </xf>
    <xf numFmtId="0" fontId="1" fillId="58" borderId="14" xfId="259" applyFont="1" applyFill="1" applyBorder="1" applyAlignment="1" applyProtection="1">
      <alignment vertical="center" wrapText="1"/>
      <protection locked="0"/>
    </xf>
    <xf numFmtId="184" fontId="1" fillId="58" borderId="14" xfId="259" applyNumberFormat="1" applyFont="1" applyFill="1" applyBorder="1" applyAlignment="1" applyProtection="1">
      <alignment horizontal="right" vertical="center"/>
      <protection locked="0"/>
    </xf>
    <xf numFmtId="0" fontId="1" fillId="58" borderId="14" xfId="257" applyFont="1" applyFill="1" applyBorder="1" applyAlignment="1" applyProtection="1">
      <alignment vertical="center"/>
      <protection locked="0"/>
    </xf>
    <xf numFmtId="3" fontId="9" fillId="58" borderId="14" xfId="247" applyNumberFormat="1" applyFont="1" applyFill="1" applyBorder="1" applyAlignment="1">
      <alignment horizontal="right" vertical="center" wrapText="1"/>
      <protection/>
    </xf>
    <xf numFmtId="184" fontId="9" fillId="58" borderId="14" xfId="247" applyNumberFormat="1" applyFont="1" applyFill="1" applyBorder="1" applyAlignment="1">
      <alignment horizontal="right" vertical="center" wrapText="1"/>
      <protection/>
    </xf>
    <xf numFmtId="184" fontId="9" fillId="58" borderId="14" xfId="257" applyNumberFormat="1" applyFont="1" applyFill="1" applyBorder="1" applyAlignment="1">
      <alignment horizontal="right" vertical="center" wrapText="1"/>
      <protection/>
    </xf>
    <xf numFmtId="3" fontId="1" fillId="58" borderId="14" xfId="259" applyNumberFormat="1" applyFont="1" applyFill="1" applyBorder="1" applyAlignment="1" applyProtection="1">
      <alignment vertical="center" wrapText="1"/>
      <protection locked="0"/>
    </xf>
    <xf numFmtId="0" fontId="1" fillId="58" borderId="14" xfId="198" applyFont="1" applyFill="1" applyBorder="1" applyAlignment="1" applyProtection="1">
      <alignment vertical="center" wrapText="1"/>
      <protection locked="0"/>
    </xf>
    <xf numFmtId="0" fontId="1" fillId="58" borderId="14" xfId="198" applyFont="1" applyFill="1" applyBorder="1" applyAlignment="1" applyProtection="1">
      <alignment vertical="center"/>
      <protection locked="0"/>
    </xf>
    <xf numFmtId="184" fontId="1" fillId="58" borderId="14" xfId="198" applyNumberFormat="1" applyFont="1" applyFill="1" applyBorder="1" applyAlignment="1" applyProtection="1">
      <alignment horizontal="right" vertical="center"/>
      <protection locked="0"/>
    </xf>
    <xf numFmtId="0" fontId="10" fillId="58" borderId="14" xfId="258" applyFont="1" applyFill="1" applyBorder="1" applyAlignment="1" applyProtection="1">
      <alignment vertical="center" wrapText="1"/>
      <protection locked="0"/>
    </xf>
    <xf numFmtId="184" fontId="1" fillId="58" borderId="14" xfId="258" applyNumberFormat="1" applyFont="1" applyFill="1" applyBorder="1" applyAlignment="1" applyProtection="1">
      <alignment horizontal="right" vertical="center"/>
      <protection locked="0"/>
    </xf>
    <xf numFmtId="184" fontId="1" fillId="58" borderId="14" xfId="258" applyNumberFormat="1" applyFont="1" applyFill="1" applyBorder="1" applyAlignment="1" applyProtection="1">
      <alignment vertical="center" wrapText="1"/>
      <protection locked="0"/>
    </xf>
    <xf numFmtId="184" fontId="1" fillId="58" borderId="14" xfId="252" applyNumberFormat="1" applyFont="1" applyFill="1" applyBorder="1" applyAlignment="1" applyProtection="1">
      <alignment vertical="center" wrapText="1"/>
      <protection locked="0"/>
    </xf>
    <xf numFmtId="184" fontId="1" fillId="58" borderId="14" xfId="258" applyNumberFormat="1" applyFont="1" applyFill="1" applyBorder="1" applyAlignment="1" applyProtection="1">
      <alignment vertical="center"/>
      <protection locked="0"/>
    </xf>
    <xf numFmtId="184" fontId="1" fillId="58" borderId="14" xfId="252" applyNumberFormat="1" applyFont="1" applyFill="1" applyBorder="1" applyAlignment="1" applyProtection="1">
      <alignment vertical="center"/>
      <protection locked="0"/>
    </xf>
    <xf numFmtId="3" fontId="1" fillId="58" borderId="14" xfId="257" applyNumberFormat="1" applyFont="1" applyFill="1" applyBorder="1" applyAlignment="1" applyProtection="1">
      <alignment vertical="center" wrapText="1"/>
      <protection locked="0"/>
    </xf>
    <xf numFmtId="190" fontId="1" fillId="58" borderId="0" xfId="259" applyNumberFormat="1" applyFont="1" applyFill="1" applyBorder="1" applyAlignment="1" applyProtection="1">
      <alignment horizontal="center" vertical="center" wrapText="1"/>
      <protection locked="0"/>
    </xf>
    <xf numFmtId="190" fontId="10" fillId="58" borderId="0" xfId="259" applyNumberFormat="1" applyFont="1" applyFill="1" applyBorder="1" applyAlignment="1" applyProtection="1">
      <alignment horizontal="center" vertical="center" wrapText="1"/>
      <protection locked="0"/>
    </xf>
    <xf numFmtId="0" fontId="19" fillId="58" borderId="14" xfId="258" applyFont="1" applyFill="1" applyBorder="1" applyAlignment="1" applyProtection="1">
      <alignment horizontal="center" vertical="center" wrapText="1"/>
      <protection locked="0"/>
    </xf>
    <xf numFmtId="184" fontId="25" fillId="58" borderId="14" xfId="258" applyNumberFormat="1" applyFont="1" applyFill="1" applyBorder="1" applyAlignment="1" applyProtection="1">
      <alignment horizontal="right" vertical="center"/>
      <protection/>
    </xf>
    <xf numFmtId="0" fontId="1" fillId="58" borderId="14" xfId="255" applyFont="1" applyFill="1" applyBorder="1" applyAlignment="1" applyProtection="1">
      <alignment horizontal="left" vertical="center" wrapText="1"/>
      <protection locked="0"/>
    </xf>
    <xf numFmtId="184" fontId="1" fillId="58" borderId="14" xfId="257" applyNumberFormat="1" applyFont="1" applyFill="1" applyBorder="1" applyAlignment="1" applyProtection="1">
      <alignment horizontal="right" vertical="center"/>
      <protection locked="0"/>
    </xf>
    <xf numFmtId="0" fontId="1" fillId="58" borderId="14" xfId="258" applyFont="1" applyFill="1" applyBorder="1" applyAlignment="1" applyProtection="1">
      <alignment vertical="center" wrapText="1"/>
      <protection locked="0"/>
    </xf>
    <xf numFmtId="182" fontId="9" fillId="58" borderId="14" xfId="257" applyNumberFormat="1" applyFont="1" applyFill="1" applyBorder="1" applyAlignment="1">
      <alignment horizontal="right" vertical="center" wrapText="1"/>
      <protection/>
    </xf>
    <xf numFmtId="0" fontId="1" fillId="58" borderId="14" xfId="249" applyFont="1" applyFill="1" applyBorder="1" applyAlignment="1" applyProtection="1">
      <alignment horizontal="left" vertical="center" wrapText="1"/>
      <protection locked="0"/>
    </xf>
    <xf numFmtId="184" fontId="25" fillId="58" borderId="14" xfId="259" applyNumberFormat="1" applyFont="1" applyFill="1" applyBorder="1" applyAlignment="1" applyProtection="1">
      <alignment horizontal="right" vertical="center"/>
      <protection/>
    </xf>
    <xf numFmtId="3" fontId="9" fillId="58" borderId="14" xfId="259" applyNumberFormat="1" applyFont="1" applyFill="1" applyBorder="1" applyAlignment="1" applyProtection="1">
      <alignment horizontal="right" vertical="center"/>
      <protection/>
    </xf>
    <xf numFmtId="182" fontId="9" fillId="58" borderId="14" xfId="259" applyNumberFormat="1" applyFont="1" applyFill="1" applyBorder="1" applyAlignment="1" applyProtection="1">
      <alignment horizontal="right" vertical="center"/>
      <protection/>
    </xf>
    <xf numFmtId="3" fontId="1" fillId="58" borderId="14" xfId="258" applyNumberFormat="1" applyFont="1" applyFill="1" applyBorder="1" applyAlignment="1" applyProtection="1">
      <alignment horizontal="left" vertical="center" wrapText="1"/>
      <protection locked="0"/>
    </xf>
    <xf numFmtId="3" fontId="1" fillId="58" borderId="14" xfId="258" applyNumberFormat="1" applyFont="1" applyFill="1" applyBorder="1" applyAlignment="1" applyProtection="1">
      <alignment vertical="center"/>
      <protection locked="0"/>
    </xf>
    <xf numFmtId="3" fontId="1" fillId="58" borderId="14" xfId="258" applyNumberFormat="1" applyFont="1" applyFill="1" applyBorder="1" applyAlignment="1" applyProtection="1">
      <alignment horizontal="left" vertical="center"/>
      <protection locked="0"/>
    </xf>
    <xf numFmtId="3" fontId="1" fillId="58" borderId="14" xfId="258" applyNumberFormat="1" applyFont="1" applyFill="1" applyBorder="1" applyAlignment="1" applyProtection="1">
      <alignment vertical="center" wrapText="1"/>
      <protection locked="0"/>
    </xf>
    <xf numFmtId="3" fontId="1" fillId="58" borderId="14" xfId="259" applyNumberFormat="1" applyFont="1" applyFill="1" applyBorder="1" applyAlignment="1" applyProtection="1">
      <alignment vertical="center"/>
      <protection locked="0"/>
    </xf>
    <xf numFmtId="0" fontId="8" fillId="58" borderId="0" xfId="0" applyFont="1" applyFill="1" applyBorder="1" applyAlignment="1" applyProtection="1">
      <alignment vertical="center" wrapText="1"/>
      <protection locked="0"/>
    </xf>
    <xf numFmtId="49" fontId="8" fillId="58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27" fillId="0" borderId="0" xfId="251" applyNumberFormat="1" applyFont="1" applyFill="1" applyBorder="1" applyAlignment="1" applyProtection="1">
      <alignment vertical="center" wrapText="1"/>
      <protection locked="0"/>
    </xf>
    <xf numFmtId="49" fontId="27" fillId="0" borderId="0" xfId="251" applyNumberFormat="1" applyFont="1" applyFill="1" applyBorder="1" applyAlignment="1" applyProtection="1">
      <alignment horizontal="center" vertical="center"/>
      <protection locked="0"/>
    </xf>
    <xf numFmtId="49" fontId="27" fillId="0" borderId="0" xfId="251" applyNumberFormat="1" applyFont="1" applyFill="1" applyBorder="1" applyAlignment="1" applyProtection="1">
      <alignment horizontal="center" vertical="center"/>
      <protection/>
    </xf>
    <xf numFmtId="49" fontId="27" fillId="0" borderId="0" xfId="251" applyNumberFormat="1" applyFont="1" applyFill="1" applyBorder="1" applyAlignment="1" applyProtection="1">
      <alignment vertical="center"/>
      <protection/>
    </xf>
    <xf numFmtId="185" fontId="27" fillId="0" borderId="0" xfId="251" applyNumberFormat="1" applyFont="1" applyFill="1" applyBorder="1" applyAlignment="1" applyProtection="1">
      <alignment vertical="center" wrapText="1"/>
      <protection locked="0"/>
    </xf>
    <xf numFmtId="185" fontId="27" fillId="0" borderId="0" xfId="251" applyNumberFormat="1" applyFont="1" applyFill="1" applyBorder="1" applyAlignment="1" applyProtection="1">
      <alignment horizontal="center" vertical="center"/>
      <protection locked="0"/>
    </xf>
    <xf numFmtId="185" fontId="27" fillId="0" borderId="0" xfId="251" applyNumberFormat="1" applyFont="1" applyFill="1" applyBorder="1" applyAlignment="1" applyProtection="1">
      <alignment horizontal="center" vertical="center"/>
      <protection/>
    </xf>
    <xf numFmtId="181" fontId="27" fillId="0" borderId="0" xfId="251" applyNumberFormat="1" applyFont="1" applyFill="1" applyBorder="1" applyAlignment="1" applyProtection="1">
      <alignment horizontal="center" vertical="center"/>
      <protection/>
    </xf>
    <xf numFmtId="184" fontId="27" fillId="0" borderId="0" xfId="251" applyNumberFormat="1" applyFont="1" applyFill="1" applyBorder="1" applyAlignment="1" applyProtection="1">
      <alignment horizontal="center" vertical="center"/>
      <protection locked="0"/>
    </xf>
    <xf numFmtId="0" fontId="27" fillId="0" borderId="0" xfId="251" applyFont="1" applyFill="1" applyBorder="1" applyAlignment="1" applyProtection="1">
      <alignment vertical="center"/>
      <protection locked="0"/>
    </xf>
    <xf numFmtId="0" fontId="27" fillId="59" borderId="0" xfId="251" applyFont="1" applyFill="1" applyBorder="1" applyAlignment="1" applyProtection="1">
      <alignment vertical="center"/>
      <protection locked="0"/>
    </xf>
    <xf numFmtId="188" fontId="27" fillId="0" borderId="0" xfId="251" applyNumberFormat="1" applyFont="1" applyFill="1" applyBorder="1" applyAlignment="1" applyProtection="1">
      <alignment horizontal="center" vertical="center"/>
      <protection locked="0"/>
    </xf>
    <xf numFmtId="0" fontId="27" fillId="0" borderId="0" xfId="251" applyFont="1" applyFill="1" applyBorder="1" applyAlignment="1" applyProtection="1">
      <alignment horizontal="center" vertical="center"/>
      <protection locked="0"/>
    </xf>
    <xf numFmtId="0" fontId="27" fillId="0" borderId="0" xfId="25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7" fillId="0" borderId="0" xfId="251" applyFont="1" applyFill="1" applyBorder="1" applyAlignment="1" applyProtection="1">
      <alignment vertical="center" wrapText="1"/>
      <protection locked="0"/>
    </xf>
    <xf numFmtId="49" fontId="17" fillId="0" borderId="0" xfId="251" applyNumberFormat="1" applyFont="1" applyFill="1" applyBorder="1" applyAlignment="1" applyProtection="1">
      <alignment horizontal="center" wrapText="1"/>
      <protection locked="0"/>
    </xf>
    <xf numFmtId="184" fontId="27" fillId="0" borderId="0" xfId="251" applyNumberFormat="1" applyFont="1" applyFill="1" applyBorder="1" applyAlignment="1" applyProtection="1">
      <alignment horizontal="left" wrapText="1"/>
      <protection locked="0"/>
    </xf>
    <xf numFmtId="184" fontId="27" fillId="0" borderId="0" xfId="251" applyNumberFormat="1" applyFont="1" applyFill="1" applyBorder="1" applyAlignment="1" applyProtection="1">
      <alignment horizontal="center"/>
      <protection locked="0"/>
    </xf>
    <xf numFmtId="184" fontId="27" fillId="0" borderId="0" xfId="251" applyNumberFormat="1" applyFont="1" applyFill="1" applyBorder="1" applyAlignment="1" applyProtection="1">
      <alignment horizontal="center"/>
      <protection/>
    </xf>
    <xf numFmtId="184" fontId="27" fillId="0" borderId="0" xfId="251" applyNumberFormat="1" applyFont="1" applyFill="1" applyBorder="1" applyAlignment="1" applyProtection="1">
      <alignment horizontal="left"/>
      <protection/>
    </xf>
    <xf numFmtId="49" fontId="28" fillId="0" borderId="36" xfId="251" applyNumberFormat="1" applyFont="1" applyFill="1" applyBorder="1" applyAlignment="1" applyProtection="1">
      <alignment horizontal="center" wrapText="1"/>
      <protection locked="0"/>
    </xf>
    <xf numFmtId="49" fontId="28" fillId="0" borderId="23" xfId="251" applyNumberFormat="1" applyFont="1" applyFill="1" applyBorder="1" applyAlignment="1" applyProtection="1">
      <alignment horizontal="center" wrapText="1"/>
      <protection locked="0"/>
    </xf>
    <xf numFmtId="49" fontId="28" fillId="0" borderId="35" xfId="251" applyNumberFormat="1" applyFont="1" applyFill="1" applyBorder="1" applyAlignment="1" applyProtection="1">
      <alignment horizontal="center" wrapText="1"/>
      <protection locked="0"/>
    </xf>
    <xf numFmtId="0" fontId="28" fillId="0" borderId="36" xfId="251" applyFont="1" applyFill="1" applyBorder="1" applyAlignment="1" applyProtection="1">
      <alignment horizontal="center" wrapText="1"/>
      <protection locked="0"/>
    </xf>
    <xf numFmtId="49" fontId="28" fillId="0" borderId="14" xfId="251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251" applyNumberFormat="1" applyFont="1" applyFill="1" applyBorder="1" applyAlignment="1" applyProtection="1">
      <alignment horizontal="center" vertical="center" wrapText="1"/>
      <protection/>
    </xf>
    <xf numFmtId="184" fontId="28" fillId="0" borderId="14" xfId="251" applyNumberFormat="1" applyFont="1" applyFill="1" applyBorder="1" applyAlignment="1" applyProtection="1">
      <alignment horizontal="center" vertical="center" wrapText="1"/>
      <protection/>
    </xf>
    <xf numFmtId="184" fontId="28" fillId="0" borderId="21" xfId="251" applyNumberFormat="1" applyFont="1" applyFill="1" applyBorder="1" applyAlignment="1" applyProtection="1">
      <alignment horizontal="center" vertical="center" wrapText="1"/>
      <protection/>
    </xf>
    <xf numFmtId="38" fontId="28" fillId="0" borderId="14" xfId="216" applyNumberFormat="1" applyFont="1" applyFill="1" applyBorder="1" applyAlignment="1" applyProtection="1">
      <alignment horizontal="center" vertical="center" wrapText="1"/>
      <protection locked="0"/>
    </xf>
    <xf numFmtId="183" fontId="28" fillId="0" borderId="14" xfId="251" applyNumberFormat="1" applyFont="1" applyFill="1" applyBorder="1" applyAlignment="1" applyProtection="1">
      <alignment horizontal="center" vertical="center" wrapText="1"/>
      <protection locked="0"/>
    </xf>
    <xf numFmtId="184" fontId="28" fillId="0" borderId="22" xfId="251" applyNumberFormat="1" applyFont="1" applyFill="1" applyBorder="1" applyAlignment="1" applyProtection="1">
      <alignment horizontal="center" vertical="center" wrapText="1"/>
      <protection/>
    </xf>
    <xf numFmtId="184" fontId="28" fillId="0" borderId="14" xfId="256" applyNumberFormat="1" applyFont="1" applyFill="1" applyBorder="1" applyAlignment="1" applyProtection="1">
      <alignment horizontal="center" vertical="center" wrapText="1"/>
      <protection/>
    </xf>
    <xf numFmtId="184" fontId="27" fillId="0" borderId="14" xfId="256" applyNumberFormat="1" applyFont="1" applyFill="1" applyBorder="1" applyAlignment="1" applyProtection="1">
      <alignment horizontal="left" vertical="center" wrapText="1"/>
      <protection/>
    </xf>
    <xf numFmtId="184" fontId="27" fillId="0" borderId="14" xfId="251" applyNumberFormat="1" applyFont="1" applyFill="1" applyBorder="1" applyAlignment="1" applyProtection="1">
      <alignment horizontal="center" vertical="center" wrapText="1"/>
      <protection/>
    </xf>
    <xf numFmtId="184" fontId="27" fillId="0" borderId="14" xfId="256" applyNumberFormat="1" applyFont="1" applyFill="1" applyBorder="1" applyAlignment="1" applyProtection="1">
      <alignment horizontal="left" vertical="center" wrapText="1" indent="1"/>
      <protection locked="0"/>
    </xf>
    <xf numFmtId="184" fontId="27" fillId="0" borderId="14" xfId="256" applyNumberFormat="1" applyFont="1" applyFill="1" applyBorder="1" applyAlignment="1" applyProtection="1">
      <alignment horizontal="center" vertical="center"/>
      <protection locked="0"/>
    </xf>
    <xf numFmtId="184" fontId="27" fillId="0" borderId="14" xfId="251" applyNumberFormat="1" applyFont="1" applyFill="1" applyBorder="1" applyAlignment="1" applyProtection="1">
      <alignment horizontal="center" vertical="center" wrapText="1"/>
      <protection locked="0"/>
    </xf>
    <xf numFmtId="184" fontId="27" fillId="0" borderId="14" xfId="256" applyNumberFormat="1" applyFont="1" applyFill="1" applyBorder="1" applyAlignment="1" applyProtection="1">
      <alignment horizontal="left" vertical="center" wrapText="1"/>
      <protection locked="0"/>
    </xf>
    <xf numFmtId="0" fontId="27" fillId="0" borderId="14" xfId="251" applyNumberFormat="1" applyFont="1" applyFill="1" applyBorder="1" applyAlignment="1" applyProtection="1">
      <alignment horizontal="center" vertical="center" wrapText="1"/>
      <protection locked="0"/>
    </xf>
    <xf numFmtId="0" fontId="105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184" fontId="27" fillId="0" borderId="14" xfId="256" applyNumberFormat="1" applyFont="1" applyFill="1" applyBorder="1" applyAlignment="1" applyProtection="1">
      <alignment horizontal="left" vertical="center" wrapText="1" indent="1"/>
      <protection/>
    </xf>
    <xf numFmtId="184" fontId="27" fillId="0" borderId="14" xfId="256" applyNumberFormat="1" applyFont="1" applyFill="1" applyBorder="1" applyAlignment="1" applyProtection="1">
      <alignment horizontal="center" vertical="center"/>
      <protection/>
    </xf>
    <xf numFmtId="184" fontId="27" fillId="0" borderId="14" xfId="256" applyNumberFormat="1" applyFont="1" applyFill="1" applyBorder="1" applyAlignment="1" applyProtection="1">
      <alignment horizontal="left" vertical="center" indent="1"/>
      <protection/>
    </xf>
    <xf numFmtId="1" fontId="28" fillId="0" borderId="14" xfId="251" applyNumberFormat="1" applyFont="1" applyFill="1" applyBorder="1" applyAlignment="1" applyProtection="1">
      <alignment horizontal="center" vertical="center" wrapText="1"/>
      <protection/>
    </xf>
    <xf numFmtId="184" fontId="28" fillId="0" borderId="14" xfId="251" applyNumberFormat="1" applyFont="1" applyFill="1" applyBorder="1" applyAlignment="1" applyProtection="1">
      <alignment horizontal="right" vertical="center" wrapText="1"/>
      <protection/>
    </xf>
    <xf numFmtId="1" fontId="27" fillId="0" borderId="14" xfId="251" applyNumberFormat="1" applyFont="1" applyFill="1" applyBorder="1" applyAlignment="1" applyProtection="1">
      <alignment horizontal="left" vertical="center" wrapText="1"/>
      <protection locked="0"/>
    </xf>
    <xf numFmtId="1" fontId="27" fillId="0" borderId="14" xfId="251" applyNumberFormat="1" applyFont="1" applyFill="1" applyBorder="1" applyAlignment="1" applyProtection="1">
      <alignment horizontal="center" vertical="center"/>
      <protection locked="0"/>
    </xf>
    <xf numFmtId="184" fontId="27" fillId="0" borderId="14" xfId="251" applyNumberFormat="1" applyFont="1" applyFill="1" applyBorder="1" applyAlignment="1" applyProtection="1">
      <alignment horizontal="right" vertical="center" wrapText="1"/>
      <protection/>
    </xf>
    <xf numFmtId="184" fontId="28" fillId="0" borderId="14" xfId="251" applyNumberFormat="1" applyFont="1" applyFill="1" applyBorder="1" applyAlignment="1" applyProtection="1">
      <alignment vertical="center" wrapText="1"/>
      <protection/>
    </xf>
    <xf numFmtId="1" fontId="27" fillId="0" borderId="14" xfId="251" applyNumberFormat="1" applyFont="1" applyFill="1" applyBorder="1" applyAlignment="1" applyProtection="1">
      <alignment horizontal="left" vertical="center" wrapText="1"/>
      <protection/>
    </xf>
    <xf numFmtId="184" fontId="27" fillId="0" borderId="14" xfId="256" applyNumberFormat="1" applyFont="1" applyFill="1" applyBorder="1" applyAlignment="1" applyProtection="1">
      <alignment horizontal="right" vertical="center" wrapText="1"/>
      <protection/>
    </xf>
    <xf numFmtId="184" fontId="27" fillId="0" borderId="14" xfId="256" applyNumberFormat="1" applyFont="1" applyFill="1" applyBorder="1" applyAlignment="1" applyProtection="1">
      <alignment horizontal="center" vertical="center" wrapText="1"/>
      <protection/>
    </xf>
    <xf numFmtId="1" fontId="27" fillId="0" borderId="14" xfId="251" applyNumberFormat="1" applyFont="1" applyFill="1" applyBorder="1" applyAlignment="1" applyProtection="1">
      <alignment horizontal="left" vertical="center" wrapText="1" indent="1"/>
      <protection/>
    </xf>
    <xf numFmtId="0" fontId="27" fillId="0" borderId="14" xfId="251" applyNumberFormat="1" applyFont="1" applyFill="1" applyBorder="1" applyAlignment="1" applyProtection="1">
      <alignment horizontal="left" vertical="center" wrapText="1" indent="1"/>
      <protection/>
    </xf>
    <xf numFmtId="1" fontId="27" fillId="0" borderId="14" xfId="149" applyNumberFormat="1" applyFont="1" applyFill="1" applyBorder="1" applyAlignment="1" applyProtection="1">
      <alignment horizontal="left" vertical="center" wrapText="1" indent="1"/>
      <protection locked="0"/>
    </xf>
    <xf numFmtId="1" fontId="27" fillId="0" borderId="14" xfId="149" applyNumberFormat="1" applyFont="1" applyFill="1" applyBorder="1" applyAlignment="1" applyProtection="1">
      <alignment horizontal="center" vertical="center"/>
      <protection locked="0"/>
    </xf>
    <xf numFmtId="184" fontId="27" fillId="0" borderId="14" xfId="256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251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149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149" applyNumberFormat="1" applyFont="1" applyFill="1" applyBorder="1" applyAlignment="1" applyProtection="1">
      <alignment horizontal="center" vertical="center"/>
      <protection locked="0"/>
    </xf>
    <xf numFmtId="0" fontId="27" fillId="0" borderId="14" xfId="251" applyFont="1" applyFill="1" applyBorder="1" applyAlignment="1" applyProtection="1">
      <alignment vertical="center" wrapText="1"/>
      <protection/>
    </xf>
    <xf numFmtId="0" fontId="27" fillId="0" borderId="14" xfId="251" applyFont="1" applyFill="1" applyBorder="1" applyAlignment="1" applyProtection="1">
      <alignment vertical="center" wrapText="1"/>
      <protection locked="0"/>
    </xf>
    <xf numFmtId="185" fontId="27" fillId="0" borderId="14" xfId="251" applyNumberFormat="1" applyFont="1" applyFill="1" applyBorder="1" applyAlignment="1" applyProtection="1">
      <alignment vertical="center" wrapText="1"/>
      <protection locked="0"/>
    </xf>
    <xf numFmtId="1" fontId="27" fillId="0" borderId="14" xfId="251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0" xfId="251" applyFont="1" applyFill="1" applyBorder="1" applyAlignment="1" applyProtection="1">
      <alignment horizontal="left" vertical="center" wrapText="1"/>
      <protection/>
    </xf>
    <xf numFmtId="184" fontId="27" fillId="0" borderId="0" xfId="25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51" applyFont="1" applyFill="1" applyBorder="1" applyAlignment="1" applyProtection="1">
      <alignment horizontal="left" vertical="center" wrapText="1"/>
      <protection locked="0"/>
    </xf>
    <xf numFmtId="0" fontId="27" fillId="0" borderId="0" xfId="251" applyFont="1" applyFill="1" applyBorder="1" applyAlignment="1" applyProtection="1">
      <alignment horizontal="center" vertical="center"/>
      <protection/>
    </xf>
    <xf numFmtId="0" fontId="28" fillId="0" borderId="23" xfId="251" applyFont="1" applyFill="1" applyBorder="1" applyAlignment="1" applyProtection="1">
      <alignment horizontal="center" wrapText="1"/>
      <protection locked="0"/>
    </xf>
    <xf numFmtId="0" fontId="28" fillId="0" borderId="35" xfId="251" applyFont="1" applyFill="1" applyBorder="1" applyAlignment="1" applyProtection="1">
      <alignment horizontal="center" wrapText="1"/>
      <protection locked="0"/>
    </xf>
    <xf numFmtId="183" fontId="28" fillId="0" borderId="14" xfId="251" applyNumberFormat="1" applyFont="1" applyFill="1" applyBorder="1" applyAlignment="1" applyProtection="1">
      <alignment horizontal="center" vertical="center" wrapText="1"/>
      <protection/>
    </xf>
    <xf numFmtId="181" fontId="28" fillId="0" borderId="14" xfId="251" applyNumberFormat="1" applyFont="1" applyFill="1" applyBorder="1" applyAlignment="1" applyProtection="1">
      <alignment horizontal="center" vertical="center" wrapText="1"/>
      <protection/>
    </xf>
    <xf numFmtId="181" fontId="28" fillId="0" borderId="21" xfId="251" applyNumberFormat="1" applyFont="1" applyFill="1" applyBorder="1" applyAlignment="1" applyProtection="1">
      <alignment horizontal="center" vertical="center" wrapText="1"/>
      <protection/>
    </xf>
    <xf numFmtId="181" fontId="28" fillId="0" borderId="22" xfId="251" applyNumberFormat="1" applyFont="1" applyFill="1" applyBorder="1" applyAlignment="1" applyProtection="1">
      <alignment horizontal="center" vertical="center" wrapText="1"/>
      <protection/>
    </xf>
    <xf numFmtId="188" fontId="26" fillId="0" borderId="0" xfId="251" applyNumberFormat="1" applyFont="1" applyFill="1" applyBorder="1" applyAlignment="1" applyProtection="1">
      <alignment vertical="center" wrapText="1"/>
      <protection locked="0"/>
    </xf>
    <xf numFmtId="184" fontId="28" fillId="0" borderId="14" xfId="251" applyNumberFormat="1" applyFont="1" applyFill="1" applyBorder="1" applyAlignment="1" applyProtection="1">
      <alignment horizontal="center" vertical="center" wrapText="1"/>
      <protection locked="0"/>
    </xf>
    <xf numFmtId="188" fontId="28" fillId="0" borderId="0" xfId="251" applyNumberFormat="1" applyFont="1" applyFill="1" applyBorder="1" applyAlignment="1" applyProtection="1">
      <alignment horizontal="left" vertical="center" wrapText="1"/>
      <protection/>
    </xf>
    <xf numFmtId="181" fontId="27" fillId="0" borderId="14" xfId="256" applyNumberFormat="1" applyFont="1" applyFill="1" applyBorder="1" applyAlignment="1" applyProtection="1">
      <alignment horizontal="center" vertical="center"/>
      <protection/>
    </xf>
    <xf numFmtId="188" fontId="27" fillId="60" borderId="0" xfId="251" applyNumberFormat="1" applyFont="1" applyFill="1" applyBorder="1" applyAlignment="1" applyProtection="1">
      <alignment vertical="center" wrapText="1"/>
      <protection locked="0"/>
    </xf>
    <xf numFmtId="184" fontId="27" fillId="0" borderId="14" xfId="216" applyNumberFormat="1" applyFont="1" applyFill="1" applyBorder="1" applyAlignment="1" applyProtection="1">
      <alignment horizontal="center" vertical="center" wrapText="1"/>
      <protection locked="0"/>
    </xf>
    <xf numFmtId="188" fontId="27" fillId="0" borderId="0" xfId="251" applyNumberFormat="1" applyFont="1" applyFill="1" applyBorder="1" applyAlignment="1" applyProtection="1">
      <alignment vertical="center" wrapText="1"/>
      <protection locked="0"/>
    </xf>
    <xf numFmtId="184" fontId="29" fillId="0" borderId="14" xfId="251" applyNumberFormat="1" applyFont="1" applyFill="1" applyBorder="1" applyAlignment="1" applyProtection="1">
      <alignment horizontal="center" vertical="center" wrapText="1"/>
      <protection locked="0"/>
    </xf>
    <xf numFmtId="1" fontId="28" fillId="0" borderId="14" xfId="251" applyNumberFormat="1" applyFont="1" applyFill="1" applyBorder="1" applyAlignment="1" applyProtection="1">
      <alignment horizontal="center" vertical="center"/>
      <protection/>
    </xf>
    <xf numFmtId="181" fontId="28" fillId="0" borderId="14" xfId="251" applyNumberFormat="1" applyFont="1" applyFill="1" applyBorder="1" applyAlignment="1" applyProtection="1">
      <alignment horizontal="center" vertical="center"/>
      <protection/>
    </xf>
    <xf numFmtId="188" fontId="27" fillId="0" borderId="0" xfId="251" applyNumberFormat="1" applyFont="1" applyFill="1" applyBorder="1" applyAlignment="1" applyProtection="1">
      <alignment vertical="center" wrapText="1"/>
      <protection/>
    </xf>
    <xf numFmtId="188" fontId="30" fillId="0" borderId="0" xfId="251" applyNumberFormat="1" applyFont="1" applyFill="1" applyBorder="1" applyAlignment="1" applyProtection="1">
      <alignment vertical="center" wrapText="1"/>
      <protection/>
    </xf>
    <xf numFmtId="188" fontId="31" fillId="0" borderId="0" xfId="251" applyNumberFormat="1" applyFont="1" applyFill="1" applyBorder="1" applyAlignment="1" applyProtection="1">
      <alignment vertical="center" wrapText="1"/>
      <protection locked="0"/>
    </xf>
    <xf numFmtId="181" fontId="29" fillId="0" borderId="14" xfId="251" applyNumberFormat="1" applyFont="1" applyFill="1" applyBorder="1" applyAlignment="1" applyProtection="1">
      <alignment horizontal="center" vertical="center" wrapText="1"/>
      <protection/>
    </xf>
    <xf numFmtId="0" fontId="27" fillId="0" borderId="0" xfId="251" applyFont="1" applyFill="1" applyBorder="1" applyAlignment="1" applyProtection="1">
      <alignment vertical="center"/>
      <protection/>
    </xf>
    <xf numFmtId="181" fontId="27" fillId="0" borderId="14" xfId="251" applyNumberFormat="1" applyFont="1" applyFill="1" applyBorder="1" applyAlignment="1" applyProtection="1">
      <alignment horizontal="center" vertical="center" wrapText="1"/>
      <protection/>
    </xf>
    <xf numFmtId="0" fontId="27" fillId="0" borderId="14" xfId="251" applyNumberFormat="1" applyFont="1" applyFill="1" applyBorder="1" applyAlignment="1" applyProtection="1">
      <alignment horizontal="center" vertical="center"/>
      <protection/>
    </xf>
    <xf numFmtId="181" fontId="27" fillId="0" borderId="14" xfId="251" applyNumberFormat="1" applyFont="1" applyFill="1" applyBorder="1" applyAlignment="1" applyProtection="1">
      <alignment horizontal="center" vertical="center"/>
      <protection/>
    </xf>
    <xf numFmtId="185" fontId="27" fillId="0" borderId="14" xfId="251" applyNumberFormat="1" applyFont="1" applyFill="1" applyBorder="1" applyAlignment="1" applyProtection="1">
      <alignment horizontal="center" vertical="center"/>
      <protection locked="0"/>
    </xf>
    <xf numFmtId="0" fontId="27" fillId="0" borderId="14" xfId="251" applyFont="1" applyFill="1" applyBorder="1" applyAlignment="1" applyProtection="1">
      <alignment horizontal="center" vertical="center"/>
      <protection/>
    </xf>
    <xf numFmtId="1" fontId="27" fillId="0" borderId="14" xfId="251" applyNumberFormat="1" applyFont="1" applyFill="1" applyBorder="1" applyAlignment="1" applyProtection="1">
      <alignment horizontal="center" vertical="center"/>
      <protection/>
    </xf>
    <xf numFmtId="0" fontId="27" fillId="0" borderId="14" xfId="251" applyFont="1" applyFill="1" applyBorder="1" applyAlignment="1" applyProtection="1">
      <alignment horizontal="center" vertical="center"/>
      <protection locked="0"/>
    </xf>
    <xf numFmtId="185" fontId="27" fillId="0" borderId="14" xfId="251" applyNumberFormat="1" applyFont="1" applyFill="1" applyBorder="1" applyAlignment="1" applyProtection="1">
      <alignment horizontal="center" vertical="center"/>
      <protection/>
    </xf>
    <xf numFmtId="184" fontId="27" fillId="0" borderId="14" xfId="251" applyNumberFormat="1" applyFont="1" applyFill="1" applyBorder="1" applyAlignment="1" applyProtection="1">
      <alignment horizontal="center" vertical="center"/>
      <protection locked="0"/>
    </xf>
    <xf numFmtId="0" fontId="27" fillId="0" borderId="0" xfId="251" applyFont="1" applyFill="1" applyBorder="1" applyAlignment="1" applyProtection="1">
      <alignment horizontal="center" vertical="center" wrapText="1"/>
      <protection/>
    </xf>
    <xf numFmtId="181" fontId="27" fillId="0" borderId="0" xfId="251" applyNumberFormat="1" applyFont="1" applyFill="1" applyBorder="1" applyAlignment="1" applyProtection="1">
      <alignment horizontal="center" vertical="center" wrapText="1"/>
      <protection/>
    </xf>
    <xf numFmtId="188" fontId="26" fillId="0" borderId="0" xfId="251" applyNumberFormat="1" applyFont="1" applyFill="1" applyBorder="1" applyAlignment="1" applyProtection="1">
      <alignment horizontal="center" vertical="center"/>
      <protection locked="0"/>
    </xf>
    <xf numFmtId="0" fontId="26" fillId="0" borderId="0" xfId="251" applyFont="1" applyFill="1" applyBorder="1" applyAlignment="1" applyProtection="1">
      <alignment vertical="center"/>
      <protection locked="0"/>
    </xf>
    <xf numFmtId="0" fontId="26" fillId="0" borderId="0" xfId="251" applyFont="1" applyFill="1" applyAlignment="1" applyProtection="1">
      <alignment vertical="center"/>
      <protection locked="0"/>
    </xf>
    <xf numFmtId="0" fontId="26" fillId="59" borderId="0" xfId="251" applyFont="1" applyFill="1" applyAlignment="1" applyProtection="1">
      <alignment horizontal="center" vertical="center" wrapText="1"/>
      <protection locked="0"/>
    </xf>
    <xf numFmtId="0" fontId="27" fillId="0" borderId="0" xfId="251" applyFont="1" applyFill="1" applyAlignment="1" applyProtection="1">
      <alignment vertical="center"/>
      <protection locked="0"/>
    </xf>
    <xf numFmtId="181" fontId="27" fillId="0" borderId="0" xfId="251" applyNumberFormat="1" applyFont="1" applyFill="1" applyBorder="1" applyAlignment="1" applyProtection="1">
      <alignment vertical="center"/>
      <protection locked="0"/>
    </xf>
    <xf numFmtId="181" fontId="27" fillId="59" borderId="0" xfId="251" applyNumberFormat="1" applyFont="1" applyFill="1" applyBorder="1" applyAlignment="1" applyProtection="1">
      <alignment vertical="center"/>
      <protection locked="0"/>
    </xf>
    <xf numFmtId="188" fontId="28" fillId="0" borderId="0" xfId="251" applyNumberFormat="1" applyFont="1" applyFill="1" applyBorder="1" applyAlignment="1" applyProtection="1">
      <alignment horizontal="center" vertical="center"/>
      <protection/>
    </xf>
    <xf numFmtId="181" fontId="27" fillId="0" borderId="0" xfId="251" applyNumberFormat="1" applyFont="1" applyFill="1" applyBorder="1" applyAlignment="1" applyProtection="1">
      <alignment vertical="center"/>
      <protection/>
    </xf>
    <xf numFmtId="0" fontId="27" fillId="59" borderId="0" xfId="251" applyFont="1" applyFill="1" applyBorder="1" applyAlignment="1" applyProtection="1">
      <alignment vertical="center"/>
      <protection/>
    </xf>
    <xf numFmtId="188" fontId="27" fillId="0" borderId="0" xfId="251" applyNumberFormat="1" applyFont="1" applyFill="1" applyBorder="1" applyAlignment="1" applyProtection="1">
      <alignment horizontal="center" vertical="center"/>
      <protection/>
    </xf>
    <xf numFmtId="188" fontId="30" fillId="0" borderId="0" xfId="251" applyNumberFormat="1" applyFont="1" applyFill="1" applyBorder="1" applyAlignment="1" applyProtection="1">
      <alignment horizontal="center" vertical="center"/>
      <protection/>
    </xf>
    <xf numFmtId="0" fontId="31" fillId="0" borderId="0" xfId="251" applyFont="1" applyFill="1" applyBorder="1" applyAlignment="1" applyProtection="1">
      <alignment vertical="center"/>
      <protection locked="0"/>
    </xf>
    <xf numFmtId="0" fontId="31" fillId="59" borderId="0" xfId="251" applyFont="1" applyFill="1" applyBorder="1" applyAlignment="1" applyProtection="1">
      <alignment vertical="center"/>
      <protection locked="0"/>
    </xf>
    <xf numFmtId="188" fontId="31" fillId="0" borderId="0" xfId="251" applyNumberFormat="1" applyFont="1" applyFill="1" applyBorder="1" applyAlignment="1" applyProtection="1">
      <alignment horizontal="center" vertical="center"/>
      <protection locked="0"/>
    </xf>
    <xf numFmtId="0" fontId="26" fillId="0" borderId="0" xfId="251" applyFont="1" applyFill="1" applyBorder="1" applyAlignment="1" applyProtection="1">
      <alignment horizontal="center" vertical="center"/>
      <protection locked="0"/>
    </xf>
    <xf numFmtId="188" fontId="27" fillId="0" borderId="0" xfId="251" applyNumberFormat="1" applyFont="1" applyFill="1" applyBorder="1" applyAlignment="1" applyProtection="1">
      <alignment horizontal="center" vertical="center" wrapText="1"/>
      <protection/>
    </xf>
    <xf numFmtId="188" fontId="27" fillId="0" borderId="0" xfId="251" applyNumberFormat="1" applyFont="1" applyFill="1" applyBorder="1" applyAlignment="1" applyProtection="1">
      <alignment vertical="center"/>
      <protection/>
    </xf>
    <xf numFmtId="188" fontId="27" fillId="0" borderId="0" xfId="251" applyNumberFormat="1" applyFont="1" applyFill="1" applyBorder="1" applyAlignment="1" applyProtection="1">
      <alignment horizontal="center" vertical="center" wrapText="1"/>
      <protection locked="0"/>
    </xf>
    <xf numFmtId="188" fontId="27" fillId="0" borderId="0" xfId="251" applyNumberFormat="1" applyFont="1" applyFill="1" applyBorder="1" applyAlignment="1" applyProtection="1">
      <alignment vertical="center"/>
      <protection locked="0"/>
    </xf>
    <xf numFmtId="188" fontId="27" fillId="61" borderId="0" xfId="251" applyNumberFormat="1" applyFont="1" applyFill="1" applyBorder="1" applyAlignment="1" applyProtection="1">
      <alignment vertical="center"/>
      <protection locked="0"/>
    </xf>
    <xf numFmtId="0" fontId="31" fillId="0" borderId="0" xfId="251" applyFont="1" applyFill="1" applyBorder="1" applyAlignment="1" applyProtection="1">
      <alignment horizontal="center" vertical="center"/>
      <protection locked="0"/>
    </xf>
    <xf numFmtId="0" fontId="31" fillId="0" borderId="0" xfId="25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/>
    </xf>
    <xf numFmtId="192" fontId="27" fillId="0" borderId="0" xfId="251" applyNumberFormat="1" applyFont="1" applyFill="1" applyBorder="1" applyAlignment="1" applyProtection="1">
      <alignment horizontal="center" vertical="center"/>
      <protection/>
    </xf>
    <xf numFmtId="0" fontId="32" fillId="0" borderId="0" xfId="250" applyFont="1" applyBorder="1" applyAlignment="1">
      <alignment/>
      <protection/>
    </xf>
    <xf numFmtId="0" fontId="1" fillId="0" borderId="0" xfId="250" applyBorder="1" applyAlignment="1">
      <alignment/>
      <protection/>
    </xf>
    <xf numFmtId="193" fontId="1" fillId="0" borderId="0" xfId="250" applyNumberFormat="1" applyBorder="1" applyAlignment="1">
      <alignment/>
      <protection/>
    </xf>
    <xf numFmtId="0" fontId="33" fillId="0" borderId="0" xfId="250" applyFont="1" applyBorder="1" applyAlignment="1">
      <alignment horizontal="center"/>
      <protection/>
    </xf>
    <xf numFmtId="193" fontId="33" fillId="0" borderId="0" xfId="250" applyNumberFormat="1" applyFont="1" applyBorder="1" applyAlignment="1">
      <alignment horizontal="center"/>
      <protection/>
    </xf>
    <xf numFmtId="0" fontId="34" fillId="0" borderId="0" xfId="250" applyFont="1" applyBorder="1" applyAlignment="1">
      <alignment horizontal="center"/>
      <protection/>
    </xf>
    <xf numFmtId="193" fontId="34" fillId="0" borderId="0" xfId="250" applyNumberFormat="1" applyFont="1" applyBorder="1" applyAlignment="1">
      <alignment horizontal="center"/>
      <protection/>
    </xf>
    <xf numFmtId="49" fontId="34" fillId="0" borderId="0" xfId="250" applyNumberFormat="1" applyFont="1" applyFill="1" applyBorder="1" applyAlignment="1">
      <alignment horizontal="center"/>
      <protection/>
    </xf>
    <xf numFmtId="0" fontId="1" fillId="58" borderId="0" xfId="0" applyFont="1" applyFill="1" applyBorder="1" applyAlignment="1">
      <alignment vertical="center"/>
    </xf>
    <xf numFmtId="0" fontId="27" fillId="58" borderId="0" xfId="251" applyFont="1" applyFill="1" applyBorder="1" applyAlignment="1">
      <alignment vertical="center"/>
      <protection/>
    </xf>
    <xf numFmtId="0" fontId="26" fillId="58" borderId="0" xfId="251" applyFont="1" applyFill="1" applyBorder="1" applyAlignment="1">
      <alignment vertical="center"/>
      <protection/>
    </xf>
    <xf numFmtId="0" fontId="28" fillId="58" borderId="0" xfId="251" applyFont="1" applyFill="1" applyBorder="1" applyAlignment="1">
      <alignment horizontal="left" vertical="center"/>
      <protection/>
    </xf>
    <xf numFmtId="0" fontId="30" fillId="58" borderId="0" xfId="251" applyFont="1" applyFill="1" applyBorder="1" applyAlignment="1">
      <alignment vertical="center"/>
      <protection/>
    </xf>
    <xf numFmtId="0" fontId="31" fillId="58" borderId="0" xfId="251" applyFont="1" applyFill="1" applyBorder="1" applyAlignment="1">
      <alignment vertical="center"/>
      <protection/>
    </xf>
    <xf numFmtId="0" fontId="28" fillId="58" borderId="0" xfId="251" applyFont="1" applyFill="1" applyBorder="1" applyAlignment="1">
      <alignment vertical="center"/>
      <protection/>
    </xf>
    <xf numFmtId="0" fontId="35" fillId="58" borderId="0" xfId="251" applyFont="1" applyFill="1" applyBorder="1" applyAlignment="1">
      <alignment vertical="center"/>
      <protection/>
    </xf>
    <xf numFmtId="49" fontId="27" fillId="58" borderId="0" xfId="251" applyNumberFormat="1" applyFont="1" applyFill="1" applyBorder="1" applyAlignment="1">
      <alignment vertical="center" wrapText="1"/>
      <protection/>
    </xf>
    <xf numFmtId="49" fontId="27" fillId="58" borderId="0" xfId="251" applyNumberFormat="1" applyFont="1" applyFill="1" applyBorder="1" applyAlignment="1">
      <alignment horizontal="center" vertical="center"/>
      <protection/>
    </xf>
    <xf numFmtId="49" fontId="27" fillId="58" borderId="0" xfId="251" applyNumberFormat="1" applyFont="1" applyFill="1" applyBorder="1" applyAlignment="1">
      <alignment vertical="center"/>
      <protection/>
    </xf>
    <xf numFmtId="185" fontId="27" fillId="58" borderId="0" xfId="251" applyNumberFormat="1" applyFont="1" applyFill="1" applyBorder="1" applyAlignment="1">
      <alignment vertical="center" wrapText="1"/>
      <protection/>
    </xf>
    <xf numFmtId="185" fontId="27" fillId="58" borderId="0" xfId="251" applyNumberFormat="1" applyFont="1" applyFill="1" applyBorder="1" applyAlignment="1">
      <alignment horizontal="center" vertical="center"/>
      <protection/>
    </xf>
    <xf numFmtId="184" fontId="27" fillId="58" borderId="0" xfId="251" applyNumberFormat="1" applyFont="1" applyFill="1" applyBorder="1" applyAlignment="1">
      <alignment horizontal="center" vertical="center"/>
      <protection/>
    </xf>
    <xf numFmtId="0" fontId="0" fillId="58" borderId="0" xfId="0" applyFill="1" applyAlignment="1">
      <alignment/>
    </xf>
    <xf numFmtId="49" fontId="9" fillId="58" borderId="0" xfId="251" applyNumberFormat="1" applyFont="1" applyFill="1" applyBorder="1" applyAlignment="1">
      <alignment vertical="center" wrapText="1"/>
      <protection/>
    </xf>
    <xf numFmtId="0" fontId="27" fillId="58" borderId="0" xfId="251" applyFont="1" applyFill="1" applyBorder="1" applyAlignment="1">
      <alignment vertical="center" wrapText="1"/>
      <protection/>
    </xf>
    <xf numFmtId="0" fontId="27" fillId="58" borderId="0" xfId="251" applyFont="1" applyFill="1" applyBorder="1" applyAlignment="1">
      <alignment horizontal="center" vertical="center"/>
      <protection/>
    </xf>
    <xf numFmtId="49" fontId="17" fillId="58" borderId="0" xfId="251" applyNumberFormat="1" applyFont="1" applyFill="1" applyAlignment="1">
      <alignment horizontal="center" wrapText="1"/>
      <protection/>
    </xf>
    <xf numFmtId="184" fontId="27" fillId="58" borderId="0" xfId="251" applyNumberFormat="1" applyFont="1" applyFill="1" applyBorder="1" applyAlignment="1">
      <alignment horizontal="left" wrapText="1"/>
      <protection/>
    </xf>
    <xf numFmtId="184" fontId="27" fillId="58" borderId="0" xfId="251" applyNumberFormat="1" applyFont="1" applyFill="1" applyBorder="1" applyAlignment="1">
      <alignment horizontal="center"/>
      <protection/>
    </xf>
    <xf numFmtId="184" fontId="27" fillId="58" borderId="0" xfId="251" applyNumberFormat="1" applyFont="1" applyFill="1" applyBorder="1" applyAlignment="1">
      <alignment horizontal="left"/>
      <protection/>
    </xf>
    <xf numFmtId="184" fontId="5" fillId="58" borderId="0" xfId="251" applyNumberFormat="1" applyFont="1" applyFill="1" applyBorder="1" applyAlignment="1">
      <alignment horizontal="center" vertical="center"/>
      <protection/>
    </xf>
    <xf numFmtId="49" fontId="19" fillId="58" borderId="14" xfId="251" applyNumberFormat="1" applyFont="1" applyFill="1" applyBorder="1" applyAlignment="1">
      <alignment horizontal="centerContinuous" vertical="center" wrapText="1"/>
      <protection/>
    </xf>
    <xf numFmtId="49" fontId="19" fillId="58" borderId="35" xfId="251" applyNumberFormat="1" applyFont="1" applyFill="1" applyBorder="1" applyAlignment="1">
      <alignment horizontal="center" vertical="center"/>
      <protection/>
    </xf>
    <xf numFmtId="49" fontId="19" fillId="58" borderId="14" xfId="251" applyNumberFormat="1" applyFont="1" applyFill="1" applyBorder="1" applyAlignment="1">
      <alignment horizontal="centerContinuous" vertical="center"/>
      <protection/>
    </xf>
    <xf numFmtId="0" fontId="19" fillId="58" borderId="14" xfId="251" applyFont="1" applyFill="1" applyBorder="1" applyAlignment="1">
      <alignment horizontal="centerContinuous" vertical="center" wrapText="1"/>
      <protection/>
    </xf>
    <xf numFmtId="0" fontId="19" fillId="58" borderId="14" xfId="251" applyFont="1" applyFill="1" applyBorder="1" applyAlignment="1">
      <alignment horizontal="center" vertical="center"/>
      <protection/>
    </xf>
    <xf numFmtId="184" fontId="10" fillId="58" borderId="14" xfId="251" applyNumberFormat="1" applyFont="1" applyFill="1" applyBorder="1" applyAlignment="1">
      <alignment horizontal="center" vertical="center"/>
      <protection/>
    </xf>
    <xf numFmtId="49" fontId="19" fillId="58" borderId="14" xfId="251" applyNumberFormat="1" applyFont="1" applyFill="1" applyBorder="1" applyAlignment="1">
      <alignment horizontal="center" vertical="center" wrapText="1"/>
      <protection/>
    </xf>
    <xf numFmtId="49" fontId="19" fillId="58" borderId="35" xfId="251" applyNumberFormat="1" applyFont="1" applyFill="1" applyBorder="1" applyAlignment="1">
      <alignment horizontal="center" vertical="center" wrapText="1"/>
      <protection/>
    </xf>
    <xf numFmtId="184" fontId="19" fillId="58" borderId="14" xfId="251" applyNumberFormat="1" applyFont="1" applyFill="1" applyBorder="1" applyAlignment="1">
      <alignment horizontal="center" vertical="center" wrapText="1"/>
      <protection/>
    </xf>
    <xf numFmtId="183" fontId="19" fillId="58" borderId="14" xfId="251" applyNumberFormat="1" applyFont="1" applyFill="1" applyBorder="1" applyAlignment="1">
      <alignment horizontal="center" vertical="center" wrapText="1"/>
      <protection/>
    </xf>
    <xf numFmtId="184" fontId="19" fillId="58" borderId="14" xfId="256" applyNumberFormat="1" applyFont="1" applyFill="1" applyBorder="1" applyAlignment="1">
      <alignment horizontal="center" vertical="center" wrapText="1"/>
      <protection/>
    </xf>
    <xf numFmtId="184" fontId="1" fillId="58" borderId="14" xfId="256" applyNumberFormat="1" applyFont="1" applyFill="1" applyBorder="1" applyAlignment="1">
      <alignment horizontal="left" vertical="center" wrapText="1"/>
      <protection/>
    </xf>
    <xf numFmtId="184" fontId="1" fillId="58" borderId="14" xfId="251" applyNumberFormat="1" applyFont="1" applyFill="1" applyBorder="1" applyAlignment="1">
      <alignment horizontal="center" vertical="center" wrapText="1"/>
      <protection/>
    </xf>
    <xf numFmtId="3" fontId="1" fillId="58" borderId="14" xfId="256" applyNumberFormat="1" applyFont="1" applyFill="1" applyBorder="1" applyAlignment="1">
      <alignment horizontal="center" vertical="center"/>
      <protection/>
    </xf>
    <xf numFmtId="184" fontId="1" fillId="58" borderId="14" xfId="256" applyNumberFormat="1" applyFont="1" applyFill="1" applyBorder="1" applyAlignment="1">
      <alignment horizontal="center" vertical="center"/>
      <protection/>
    </xf>
    <xf numFmtId="184" fontId="1" fillId="58" borderId="14" xfId="256" applyNumberFormat="1" applyFont="1" applyFill="1" applyBorder="1" applyAlignment="1">
      <alignment horizontal="left" vertical="center" wrapText="1" indent="1"/>
      <protection/>
    </xf>
    <xf numFmtId="3" fontId="1" fillId="58" borderId="35" xfId="256" applyNumberFormat="1" applyFont="1" applyFill="1" applyBorder="1" applyAlignment="1">
      <alignment horizontal="center" vertical="center"/>
      <protection/>
    </xf>
    <xf numFmtId="184" fontId="1" fillId="58" borderId="35" xfId="256" applyNumberFormat="1" applyFont="1" applyFill="1" applyBorder="1" applyAlignment="1">
      <alignment horizontal="center" vertical="center"/>
      <protection/>
    </xf>
    <xf numFmtId="3" fontId="1" fillId="58" borderId="14" xfId="251" applyNumberFormat="1" applyFont="1" applyFill="1" applyBorder="1" applyAlignment="1">
      <alignment horizontal="center" vertical="center" wrapText="1"/>
      <protection/>
    </xf>
    <xf numFmtId="184" fontId="36" fillId="58" borderId="14" xfId="251" applyNumberFormat="1" applyFont="1" applyFill="1" applyBorder="1" applyAlignment="1">
      <alignment horizontal="center" vertical="center" wrapText="1"/>
      <protection/>
    </xf>
    <xf numFmtId="184" fontId="1" fillId="58" borderId="14" xfId="256" applyNumberFormat="1" applyFont="1" applyFill="1" applyBorder="1" applyAlignment="1">
      <alignment horizontal="left" vertical="center" indent="1"/>
      <protection/>
    </xf>
    <xf numFmtId="1" fontId="19" fillId="58" borderId="14" xfId="251" applyNumberFormat="1" applyFont="1" applyFill="1" applyBorder="1" applyAlignment="1" applyProtection="1">
      <alignment horizontal="center" vertical="center" wrapText="1"/>
      <protection locked="0"/>
    </xf>
    <xf numFmtId="1" fontId="19" fillId="58" borderId="14" xfId="251" applyNumberFormat="1" applyFont="1" applyFill="1" applyBorder="1" applyAlignment="1" applyProtection="1">
      <alignment horizontal="center" vertical="center"/>
      <protection locked="0"/>
    </xf>
    <xf numFmtId="184" fontId="19" fillId="58" borderId="14" xfId="251" applyNumberFormat="1" applyFont="1" applyFill="1" applyBorder="1" applyAlignment="1">
      <alignment horizontal="right" vertical="center" wrapText="1"/>
      <protection/>
    </xf>
    <xf numFmtId="1" fontId="1" fillId="58" borderId="14" xfId="251" applyNumberFormat="1" applyFont="1" applyFill="1" applyBorder="1" applyAlignment="1" applyProtection="1">
      <alignment horizontal="left" vertical="center" wrapText="1"/>
      <protection locked="0"/>
    </xf>
    <xf numFmtId="3" fontId="1" fillId="58" borderId="35" xfId="251" applyNumberFormat="1" applyFont="1" applyFill="1" applyBorder="1" applyAlignment="1" applyProtection="1">
      <alignment horizontal="center" vertical="center"/>
      <protection locked="0"/>
    </xf>
    <xf numFmtId="1" fontId="1" fillId="58" borderId="35" xfId="251" applyNumberFormat="1" applyFont="1" applyFill="1" applyBorder="1" applyAlignment="1" applyProtection="1">
      <alignment horizontal="center" vertical="center"/>
      <protection locked="0"/>
    </xf>
    <xf numFmtId="184" fontId="1" fillId="58" borderId="14" xfId="251" applyNumberFormat="1" applyFont="1" applyFill="1" applyBorder="1" applyAlignment="1">
      <alignment horizontal="right" vertical="center" wrapText="1"/>
      <protection/>
    </xf>
    <xf numFmtId="1" fontId="1" fillId="58" borderId="14" xfId="251" applyNumberFormat="1" applyFont="1" applyFill="1" applyBorder="1" applyAlignment="1" applyProtection="1">
      <alignment horizontal="left" vertical="center"/>
      <protection locked="0"/>
    </xf>
    <xf numFmtId="184" fontId="19" fillId="58" borderId="14" xfId="251" applyNumberFormat="1" applyFont="1" applyFill="1" applyBorder="1" applyAlignment="1">
      <alignment vertical="center" wrapText="1"/>
      <protection/>
    </xf>
    <xf numFmtId="184" fontId="1" fillId="58" borderId="14" xfId="256" applyNumberFormat="1" applyFont="1" applyFill="1" applyBorder="1" applyAlignment="1">
      <alignment horizontal="right" vertical="center" wrapText="1"/>
      <protection/>
    </xf>
    <xf numFmtId="1" fontId="1" fillId="58" borderId="14" xfId="251" applyNumberFormat="1" applyFont="1" applyFill="1" applyBorder="1" applyAlignment="1" applyProtection="1">
      <alignment horizontal="left" vertical="center" wrapText="1" indent="1"/>
      <protection locked="0"/>
    </xf>
    <xf numFmtId="184" fontId="1" fillId="58" borderId="14" xfId="256" applyNumberFormat="1" applyFont="1" applyFill="1" applyBorder="1" applyAlignment="1">
      <alignment horizontal="center" vertical="center" wrapText="1"/>
      <protection/>
    </xf>
    <xf numFmtId="0" fontId="1" fillId="58" borderId="14" xfId="251" applyNumberFormat="1" applyFont="1" applyFill="1" applyBorder="1" applyAlignment="1" applyProtection="1">
      <alignment horizontal="left" vertical="center" wrapText="1" indent="1"/>
      <protection locked="0"/>
    </xf>
    <xf numFmtId="0" fontId="1" fillId="58" borderId="14" xfId="251" applyNumberFormat="1" applyFont="1" applyFill="1" applyBorder="1" applyAlignment="1" applyProtection="1">
      <alignment horizontal="center" vertical="center"/>
      <protection locked="0"/>
    </xf>
    <xf numFmtId="1" fontId="1" fillId="58" borderId="14" xfId="149" applyNumberFormat="1" applyFont="1" applyFill="1" applyBorder="1" applyAlignment="1" applyProtection="1">
      <alignment horizontal="left" vertical="center" wrapText="1" indent="1"/>
      <protection locked="0"/>
    </xf>
    <xf numFmtId="3" fontId="1" fillId="58" borderId="35" xfId="149" applyNumberFormat="1" applyFont="1" applyFill="1" applyBorder="1" applyAlignment="1" applyProtection="1">
      <alignment horizontal="center" vertical="center"/>
      <protection locked="0"/>
    </xf>
    <xf numFmtId="1" fontId="1" fillId="58" borderId="35" xfId="149" applyNumberFormat="1" applyFont="1" applyFill="1" applyBorder="1" applyAlignment="1" applyProtection="1">
      <alignment horizontal="center" vertical="center"/>
      <protection locked="0"/>
    </xf>
    <xf numFmtId="3" fontId="1" fillId="58" borderId="14" xfId="251" applyNumberFormat="1" applyFont="1" applyFill="1" applyBorder="1" applyAlignment="1" applyProtection="1">
      <alignment horizontal="center" vertical="center"/>
      <protection locked="0"/>
    </xf>
    <xf numFmtId="1" fontId="1" fillId="58" borderId="14" xfId="251" applyNumberFormat="1" applyFont="1" applyFill="1" applyBorder="1" applyAlignment="1" applyProtection="1">
      <alignment horizontal="center" vertical="center"/>
      <protection locked="0"/>
    </xf>
    <xf numFmtId="0" fontId="1" fillId="58" borderId="14" xfId="149" applyNumberFormat="1" applyFont="1" applyFill="1" applyBorder="1" applyAlignment="1" applyProtection="1">
      <alignment horizontal="left" vertical="center" wrapText="1" indent="1"/>
      <protection locked="0"/>
    </xf>
    <xf numFmtId="0" fontId="1" fillId="58" borderId="35" xfId="149" applyNumberFormat="1" applyFont="1" applyFill="1" applyBorder="1" applyAlignment="1" applyProtection="1">
      <alignment horizontal="center" vertical="center"/>
      <protection locked="0"/>
    </xf>
    <xf numFmtId="184" fontId="1" fillId="60" borderId="14" xfId="251" applyNumberFormat="1" applyFont="1" applyFill="1" applyBorder="1" applyAlignment="1">
      <alignment horizontal="center" vertical="center" wrapText="1"/>
      <protection/>
    </xf>
    <xf numFmtId="3" fontId="1" fillId="58" borderId="14" xfId="256" applyNumberFormat="1" applyFont="1" applyFill="1" applyBorder="1" applyAlignment="1">
      <alignment horizontal="center" vertical="center" wrapText="1"/>
      <protection/>
    </xf>
    <xf numFmtId="0" fontId="1" fillId="58" borderId="14" xfId="251" applyFont="1" applyFill="1" applyBorder="1" applyAlignment="1">
      <alignment vertical="center" wrapText="1"/>
      <protection/>
    </xf>
    <xf numFmtId="0" fontId="1" fillId="58" borderId="14" xfId="251" applyFont="1" applyFill="1" applyBorder="1" applyAlignment="1">
      <alignment horizontal="center" vertical="center"/>
      <protection/>
    </xf>
    <xf numFmtId="185" fontId="1" fillId="58" borderId="14" xfId="251" applyNumberFormat="1" applyFont="1" applyFill="1" applyBorder="1" applyAlignment="1">
      <alignment vertical="center" wrapText="1"/>
      <protection/>
    </xf>
    <xf numFmtId="185" fontId="1" fillId="58" borderId="14" xfId="251" applyNumberFormat="1" applyFont="1" applyFill="1" applyBorder="1" applyAlignment="1">
      <alignment horizontal="center" vertical="center"/>
      <protection/>
    </xf>
    <xf numFmtId="184" fontId="1" fillId="58" borderId="14" xfId="251" applyNumberFormat="1" applyFont="1" applyFill="1" applyBorder="1" applyAlignment="1">
      <alignment horizontal="center" vertical="center"/>
      <protection/>
    </xf>
    <xf numFmtId="184" fontId="1" fillId="0" borderId="14" xfId="256" applyNumberFormat="1" applyFont="1" applyFill="1" applyBorder="1" applyAlignment="1">
      <alignment horizontal="right" vertical="center" wrapText="1"/>
      <protection/>
    </xf>
    <xf numFmtId="0" fontId="28" fillId="58" borderId="0" xfId="251" applyFont="1" applyFill="1" applyBorder="1" applyAlignment="1">
      <alignment horizontal="center" vertical="center"/>
      <protection/>
    </xf>
    <xf numFmtId="3" fontId="1" fillId="58" borderId="0" xfId="251" applyNumberFormat="1" applyFont="1" applyFill="1" applyBorder="1" applyAlignment="1">
      <alignment vertical="center"/>
      <protection/>
    </xf>
    <xf numFmtId="0" fontId="1" fillId="58" borderId="0" xfId="251" applyFont="1" applyFill="1" applyBorder="1" applyAlignment="1">
      <alignment vertical="center"/>
      <protection/>
    </xf>
    <xf numFmtId="192" fontId="27" fillId="58" borderId="0" xfId="25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254" applyFont="1" applyProtection="1">
      <alignment vertical="center"/>
      <protection locked="0"/>
    </xf>
    <xf numFmtId="0" fontId="6" fillId="0" borderId="0" xfId="254" applyFont="1" applyProtection="1">
      <alignment vertical="center"/>
      <protection locked="0"/>
    </xf>
    <xf numFmtId="0" fontId="1" fillId="0" borderId="0" xfId="254" applyProtection="1">
      <alignment vertical="center"/>
      <protection locked="0"/>
    </xf>
    <xf numFmtId="0" fontId="1" fillId="56" borderId="0" xfId="254" applyFill="1" applyProtection="1">
      <alignment vertical="center"/>
      <protection locked="0"/>
    </xf>
    <xf numFmtId="0" fontId="1" fillId="5" borderId="0" xfId="254" applyFill="1" applyProtection="1">
      <alignment vertical="center"/>
      <protection locked="0"/>
    </xf>
    <xf numFmtId="0" fontId="1" fillId="45" borderId="0" xfId="254" applyFill="1" applyProtection="1">
      <alignment vertical="center"/>
      <protection locked="0"/>
    </xf>
    <xf numFmtId="0" fontId="1" fillId="62" borderId="0" xfId="254" applyFill="1" applyProtection="1">
      <alignment vertical="center"/>
      <protection locked="0"/>
    </xf>
    <xf numFmtId="0" fontId="9" fillId="0" borderId="0" xfId="254" applyFont="1" applyProtection="1">
      <alignment vertical="center"/>
      <protection locked="0"/>
    </xf>
    <xf numFmtId="0" fontId="37" fillId="0" borderId="0" xfId="254" applyFont="1" applyAlignment="1" applyProtection="1">
      <alignment horizontal="center"/>
      <protection locked="0"/>
    </xf>
    <xf numFmtId="0" fontId="37" fillId="56" borderId="0" xfId="254" applyFont="1" applyFill="1" applyAlignment="1" applyProtection="1">
      <alignment horizontal="center"/>
      <protection locked="0"/>
    </xf>
    <xf numFmtId="184" fontId="5" fillId="0" borderId="0" xfId="254" applyNumberFormat="1" applyFont="1" applyBorder="1" applyAlignment="1" applyProtection="1">
      <alignment horizontal="left"/>
      <protection locked="0"/>
    </xf>
    <xf numFmtId="0" fontId="38" fillId="0" borderId="0" xfId="254" applyFont="1" applyProtection="1">
      <alignment vertical="center"/>
      <protection locked="0"/>
    </xf>
    <xf numFmtId="0" fontId="38" fillId="56" borderId="0" xfId="254" applyFont="1" applyFill="1" applyProtection="1">
      <alignment vertical="center"/>
      <protection locked="0"/>
    </xf>
    <xf numFmtId="0" fontId="39" fillId="0" borderId="14" xfId="254" applyFont="1" applyBorder="1" applyAlignment="1" applyProtection="1">
      <alignment horizontal="center"/>
      <protection locked="0"/>
    </xf>
    <xf numFmtId="0" fontId="39" fillId="0" borderId="36" xfId="254" applyFont="1" applyBorder="1" applyAlignment="1" applyProtection="1">
      <alignment horizontal="center"/>
      <protection locked="0"/>
    </xf>
    <xf numFmtId="0" fontId="39" fillId="56" borderId="23" xfId="254" applyFont="1" applyFill="1" applyBorder="1" applyAlignment="1" applyProtection="1">
      <alignment horizontal="center"/>
      <protection locked="0"/>
    </xf>
    <xf numFmtId="0" fontId="39" fillId="0" borderId="14" xfId="254" applyFont="1" applyBorder="1" applyAlignment="1" applyProtection="1">
      <alignment horizontal="center" vertical="center"/>
      <protection locked="0"/>
    </xf>
    <xf numFmtId="190" fontId="39" fillId="0" borderId="14" xfId="254" applyNumberFormat="1" applyFont="1" applyBorder="1" applyAlignment="1" applyProtection="1">
      <alignment horizontal="center" vertical="center" wrapText="1"/>
      <protection locked="0"/>
    </xf>
    <xf numFmtId="184" fontId="39" fillId="0" borderId="14" xfId="254" applyNumberFormat="1" applyFont="1" applyBorder="1" applyAlignment="1" applyProtection="1">
      <alignment horizontal="center" vertical="center" wrapText="1"/>
      <protection locked="0"/>
    </xf>
    <xf numFmtId="190" fontId="38" fillId="56" borderId="14" xfId="254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254" applyFont="1" applyBorder="1" applyAlignment="1" applyProtection="1">
      <alignment horizontal="center" vertical="center" wrapText="1"/>
      <protection locked="0"/>
    </xf>
    <xf numFmtId="0" fontId="39" fillId="0" borderId="21" xfId="254" applyFont="1" applyBorder="1" applyAlignment="1" applyProtection="1">
      <alignment horizontal="center" vertical="center" wrapText="1"/>
      <protection locked="0"/>
    </xf>
    <xf numFmtId="190" fontId="39" fillId="5" borderId="21" xfId="254" applyNumberFormat="1" applyFont="1" applyFill="1" applyBorder="1" applyAlignment="1" applyProtection="1">
      <alignment horizontal="center" vertical="center" wrapText="1"/>
      <protection locked="0"/>
    </xf>
    <xf numFmtId="190" fontId="38" fillId="0" borderId="14" xfId="254" applyNumberFormat="1" applyFont="1" applyBorder="1" applyAlignment="1" applyProtection="1">
      <alignment horizontal="center" vertical="center" wrapText="1"/>
      <protection locked="0"/>
    </xf>
    <xf numFmtId="184" fontId="38" fillId="0" borderId="14" xfId="254" applyNumberFormat="1" applyFont="1" applyBorder="1" applyAlignment="1" applyProtection="1">
      <alignment horizontal="center" vertical="center" wrapText="1"/>
      <protection locked="0"/>
    </xf>
    <xf numFmtId="0" fontId="39" fillId="0" borderId="22" xfId="254" applyFont="1" applyBorder="1" applyAlignment="1" applyProtection="1">
      <alignment horizontal="center" vertical="center" wrapText="1"/>
      <protection locked="0"/>
    </xf>
    <xf numFmtId="190" fontId="39" fillId="5" borderId="22" xfId="254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254" applyFont="1" applyFill="1" applyBorder="1" applyAlignment="1" applyProtection="1">
      <alignment horizontal="right" vertical="center"/>
      <protection/>
    </xf>
    <xf numFmtId="0" fontId="5" fillId="0" borderId="14" xfId="254" applyFont="1" applyBorder="1" applyProtection="1">
      <alignment vertical="center"/>
      <protection locked="0"/>
    </xf>
    <xf numFmtId="0" fontId="1" fillId="0" borderId="14" xfId="254" applyFont="1" applyBorder="1" applyProtection="1">
      <alignment vertical="center"/>
      <protection locked="0"/>
    </xf>
    <xf numFmtId="0" fontId="9" fillId="0" borderId="14" xfId="257" applyFont="1" applyFill="1" applyBorder="1" applyAlignment="1" applyProtection="1">
      <alignment vertical="center"/>
      <protection locked="0"/>
    </xf>
    <xf numFmtId="0" fontId="9" fillId="0" borderId="14" xfId="257" applyFont="1" applyFill="1" applyBorder="1" applyAlignment="1" applyProtection="1">
      <alignment horizontal="left" vertical="center" indent="2"/>
      <protection locked="0"/>
    </xf>
    <xf numFmtId="0" fontId="40" fillId="0" borderId="22" xfId="257" applyFont="1" applyFill="1" applyBorder="1" applyAlignment="1" applyProtection="1">
      <alignment horizontal="left" vertical="center" indent="2"/>
      <protection locked="0"/>
    </xf>
    <xf numFmtId="0" fontId="9" fillId="0" borderId="22" xfId="257" applyFont="1" applyFill="1" applyBorder="1" applyAlignment="1" applyProtection="1">
      <alignment vertical="center"/>
      <protection locked="0"/>
    </xf>
    <xf numFmtId="0" fontId="39" fillId="51" borderId="14" xfId="254" applyNumberFormat="1" applyFont="1" applyFill="1" applyBorder="1" applyAlignment="1" applyProtection="1">
      <alignment horizontal="left" vertical="center"/>
      <protection/>
    </xf>
    <xf numFmtId="192" fontId="1" fillId="0" borderId="14" xfId="254" applyNumberFormat="1" applyFont="1" applyBorder="1" applyProtection="1">
      <alignment vertical="center"/>
      <protection/>
    </xf>
    <xf numFmtId="0" fontId="9" fillId="0" borderId="14" xfId="257" applyFont="1" applyFill="1" applyBorder="1" applyProtection="1">
      <alignment vertical="center" wrapText="1"/>
      <protection locked="0"/>
    </xf>
    <xf numFmtId="0" fontId="1" fillId="5" borderId="14" xfId="254" applyFont="1" applyFill="1" applyBorder="1" applyAlignment="1" applyProtection="1">
      <alignment horizontal="right" vertical="center"/>
      <protection locked="0"/>
    </xf>
    <xf numFmtId="0" fontId="41" fillId="51" borderId="14" xfId="247" applyFont="1" applyFill="1" applyBorder="1" applyAlignment="1" applyProtection="1">
      <alignment vertical="center"/>
      <protection locked="0"/>
    </xf>
    <xf numFmtId="0" fontId="1" fillId="5" borderId="21" xfId="254" applyFill="1" applyBorder="1">
      <alignment vertical="center"/>
      <protection/>
    </xf>
    <xf numFmtId="0" fontId="1" fillId="5" borderId="21" xfId="254" applyFont="1" applyFill="1" applyBorder="1" applyAlignment="1" applyProtection="1">
      <alignment horizontal="right" vertical="center"/>
      <protection locked="0"/>
    </xf>
    <xf numFmtId="3" fontId="5" fillId="51" borderId="36" xfId="254" applyNumberFormat="1" applyFont="1" applyFill="1" applyBorder="1" applyAlignment="1" applyProtection="1">
      <alignment horizontal="right" vertical="center"/>
      <protection/>
    </xf>
    <xf numFmtId="0" fontId="9" fillId="0" borderId="0" xfId="257" applyFont="1" applyFill="1" applyAlignment="1">
      <alignment horizontal="left" vertical="center" wrapText="1" indent="1"/>
      <protection/>
    </xf>
    <xf numFmtId="0" fontId="1" fillId="5" borderId="14" xfId="254" applyFill="1" applyBorder="1">
      <alignment vertical="center"/>
      <protection/>
    </xf>
    <xf numFmtId="0" fontId="1" fillId="5" borderId="22" xfId="254" applyFont="1" applyFill="1" applyBorder="1" applyProtection="1">
      <alignment vertical="center"/>
      <protection locked="0"/>
    </xf>
    <xf numFmtId="0" fontId="1" fillId="0" borderId="0" xfId="254" applyFont="1" applyProtection="1">
      <alignment vertical="center"/>
      <protection locked="0"/>
    </xf>
    <xf numFmtId="190" fontId="19" fillId="0" borderId="14" xfId="254" applyNumberFormat="1" applyFont="1" applyBorder="1" applyAlignment="1" applyProtection="1">
      <alignment horizontal="right" vertical="center"/>
      <protection/>
    </xf>
    <xf numFmtId="0" fontId="19" fillId="0" borderId="14" xfId="254" applyFont="1" applyBorder="1" applyAlignment="1" applyProtection="1">
      <alignment horizontal="right" vertical="center"/>
      <protection/>
    </xf>
    <xf numFmtId="192" fontId="25" fillId="0" borderId="14" xfId="254" applyNumberFormat="1" applyFont="1" applyBorder="1" applyProtection="1">
      <alignment vertical="center"/>
      <protection/>
    </xf>
    <xf numFmtId="192" fontId="19" fillId="0" borderId="14" xfId="254" applyNumberFormat="1" applyFont="1" applyBorder="1" applyAlignment="1" applyProtection="1">
      <alignment horizontal="right" vertical="center"/>
      <protection/>
    </xf>
    <xf numFmtId="0" fontId="19" fillId="0" borderId="14" xfId="254" applyFont="1" applyBorder="1" applyAlignment="1" applyProtection="1">
      <alignment horizontal="right" vertical="center"/>
      <protection locked="0"/>
    </xf>
    <xf numFmtId="0" fontId="19" fillId="0" borderId="14" xfId="254" applyFont="1" applyBorder="1" applyAlignment="1" applyProtection="1">
      <alignment horizontal="center"/>
      <protection locked="0"/>
    </xf>
    <xf numFmtId="0" fontId="1" fillId="0" borderId="21" xfId="254" applyFont="1" applyBorder="1" applyProtection="1">
      <alignment vertical="center"/>
      <protection locked="0"/>
    </xf>
    <xf numFmtId="192" fontId="1" fillId="0" borderId="21" xfId="254" applyNumberFormat="1" applyFont="1" applyBorder="1" applyProtection="1">
      <alignment vertical="center"/>
      <protection/>
    </xf>
    <xf numFmtId="192" fontId="1" fillId="0" borderId="36" xfId="254" applyNumberFormat="1" applyFont="1" applyBorder="1" applyProtection="1">
      <alignment vertical="center"/>
      <protection/>
    </xf>
    <xf numFmtId="0" fontId="9" fillId="0" borderId="0" xfId="257" applyFont="1" applyFill="1">
      <alignment vertical="center" wrapText="1"/>
      <protection/>
    </xf>
    <xf numFmtId="0" fontId="9" fillId="0" borderId="21" xfId="257" applyFont="1" applyFill="1" applyBorder="1" applyAlignment="1" applyProtection="1">
      <alignment horizontal="left" vertical="center" indent="2"/>
      <protection locked="0"/>
    </xf>
    <xf numFmtId="0" fontId="1" fillId="0" borderId="22" xfId="254" applyFont="1" applyBorder="1" applyProtection="1">
      <alignment vertical="center"/>
      <protection locked="0"/>
    </xf>
    <xf numFmtId="192" fontId="1" fillId="0" borderId="22" xfId="254" applyNumberFormat="1" applyFont="1" applyBorder="1" applyProtection="1">
      <alignment vertical="center"/>
      <protection locked="0"/>
    </xf>
    <xf numFmtId="192" fontId="1" fillId="0" borderId="14" xfId="254" applyNumberFormat="1" applyFont="1" applyBorder="1" applyProtection="1">
      <alignment vertical="center"/>
      <protection locked="0"/>
    </xf>
    <xf numFmtId="184" fontId="19" fillId="0" borderId="14" xfId="254" applyNumberFormat="1" applyFont="1" applyBorder="1" applyAlignment="1" applyProtection="1">
      <alignment horizontal="right" vertical="center"/>
      <protection/>
    </xf>
    <xf numFmtId="0" fontId="9" fillId="0" borderId="14" xfId="252" applyFont="1" applyFill="1" applyBorder="1" applyAlignment="1">
      <alignment horizontal="left" indent="2"/>
      <protection/>
    </xf>
    <xf numFmtId="0" fontId="6" fillId="51" borderId="21" xfId="247" applyFont="1" applyFill="1" applyBorder="1" applyAlignment="1" applyProtection="1">
      <alignment vertical="center"/>
      <protection locked="0"/>
    </xf>
    <xf numFmtId="0" fontId="42" fillId="0" borderId="14" xfId="254" applyFont="1" applyBorder="1" applyAlignment="1" applyProtection="1">
      <alignment horizontal="right" vertical="center"/>
      <protection locked="0"/>
    </xf>
    <xf numFmtId="192" fontId="42" fillId="0" borderId="14" xfId="254" applyNumberFormat="1" applyFont="1" applyBorder="1" applyAlignment="1" applyProtection="1">
      <alignment horizontal="right" vertical="center"/>
      <protection/>
    </xf>
    <xf numFmtId="0" fontId="40" fillId="0" borderId="14" xfId="257" applyFont="1" applyFill="1" applyBorder="1" applyAlignment="1">
      <alignment horizontal="left" vertical="center" wrapText="1" indent="1"/>
      <protection/>
    </xf>
    <xf numFmtId="0" fontId="7" fillId="5" borderId="14" xfId="254" applyFont="1" applyFill="1" applyBorder="1" applyAlignment="1" applyProtection="1">
      <alignment horizontal="right" vertical="center"/>
      <protection locked="0"/>
    </xf>
    <xf numFmtId="0" fontId="19" fillId="0" borderId="35" xfId="254" applyFont="1" applyBorder="1" applyAlignment="1" applyProtection="1">
      <alignment horizontal="right" vertical="center"/>
      <protection/>
    </xf>
    <xf numFmtId="0" fontId="9" fillId="0" borderId="14" xfId="257" applyFont="1" applyFill="1" applyBorder="1" applyAlignment="1">
      <alignment horizontal="left" vertical="center" wrapText="1" indent="1"/>
      <protection/>
    </xf>
    <xf numFmtId="0" fontId="9" fillId="0" borderId="22" xfId="258" applyFont="1" applyFill="1" applyBorder="1" applyAlignment="1" applyProtection="1">
      <alignment vertical="center"/>
      <protection locked="0"/>
    </xf>
    <xf numFmtId="0" fontId="9" fillId="0" borderId="14" xfId="252" applyFont="1" applyFill="1" applyBorder="1" applyAlignment="1">
      <alignment horizontal="left" vertical="center" indent="2"/>
      <protection/>
    </xf>
    <xf numFmtId="0" fontId="1" fillId="0" borderId="35" xfId="254" applyFont="1" applyBorder="1" applyProtection="1">
      <alignment vertical="center"/>
      <protection locked="0"/>
    </xf>
    <xf numFmtId="0" fontId="9" fillId="0" borderId="14" xfId="252" applyFont="1" applyFill="1" applyBorder="1" applyAlignment="1">
      <alignment horizontal="left" vertical="center"/>
      <protection/>
    </xf>
    <xf numFmtId="0" fontId="5" fillId="0" borderId="36" xfId="254" applyNumberFormat="1" applyFont="1" applyFill="1" applyBorder="1" applyAlignment="1" applyProtection="1">
      <alignment horizontal="left" vertical="center"/>
      <protection/>
    </xf>
    <xf numFmtId="0" fontId="5" fillId="0" borderId="22" xfId="254" applyFont="1" applyBorder="1" applyProtection="1">
      <alignment vertical="center"/>
      <protection locked="0"/>
    </xf>
    <xf numFmtId="0" fontId="5" fillId="5" borderId="14" xfId="254" applyFont="1" applyFill="1" applyBorder="1" applyProtection="1">
      <alignment vertical="center"/>
      <protection locked="0"/>
    </xf>
    <xf numFmtId="0" fontId="19" fillId="5" borderId="14" xfId="254" applyFont="1" applyFill="1" applyBorder="1" applyAlignment="1" applyProtection="1">
      <alignment horizontal="right" vertical="center"/>
      <protection/>
    </xf>
    <xf numFmtId="0" fontId="1" fillId="5" borderId="35" xfId="254" applyFont="1" applyFill="1" applyBorder="1" applyAlignment="1" applyProtection="1">
      <alignment horizontal="right" vertical="center"/>
      <protection locked="0"/>
    </xf>
    <xf numFmtId="0" fontId="41" fillId="0" borderId="14" xfId="247" applyFont="1" applyBorder="1" applyAlignment="1" applyProtection="1">
      <alignment vertical="center"/>
      <protection locked="0"/>
    </xf>
    <xf numFmtId="0" fontId="19" fillId="0" borderId="14" xfId="254" applyFont="1" applyBorder="1" applyProtection="1">
      <alignment vertical="center"/>
      <protection/>
    </xf>
    <xf numFmtId="192" fontId="19" fillId="0" borderId="14" xfId="254" applyNumberFormat="1" applyFont="1" applyBorder="1" applyProtection="1">
      <alignment vertical="center"/>
      <protection/>
    </xf>
    <xf numFmtId="0" fontId="19" fillId="5" borderId="35" xfId="254" applyFont="1" applyFill="1" applyBorder="1" applyAlignment="1" applyProtection="1">
      <alignment horizontal="right" vertical="center"/>
      <protection/>
    </xf>
    <xf numFmtId="0" fontId="1" fillId="56" borderId="0" xfId="254" applyFont="1" applyFill="1" applyBorder="1" applyAlignment="1" applyProtection="1">
      <alignment horizontal="right" vertical="center"/>
      <protection/>
    </xf>
    <xf numFmtId="0" fontId="37" fillId="5" borderId="0" xfId="254" applyFont="1" applyFill="1" applyAlignment="1" applyProtection="1">
      <alignment horizontal="center"/>
      <protection locked="0"/>
    </xf>
    <xf numFmtId="0" fontId="37" fillId="45" borderId="0" xfId="254" applyFont="1" applyFill="1" applyAlignment="1" applyProtection="1">
      <alignment horizontal="center"/>
      <protection locked="0"/>
    </xf>
    <xf numFmtId="0" fontId="37" fillId="62" borderId="0" xfId="254" applyFont="1" applyFill="1" applyAlignment="1" applyProtection="1">
      <alignment horizontal="center"/>
      <protection locked="0"/>
    </xf>
    <xf numFmtId="0" fontId="38" fillId="5" borderId="0" xfId="254" applyFont="1" applyFill="1" applyProtection="1">
      <alignment vertical="center"/>
      <protection locked="0"/>
    </xf>
    <xf numFmtId="0" fontId="38" fillId="45" borderId="0" xfId="254" applyFont="1" applyFill="1" applyProtection="1">
      <alignment vertical="center"/>
      <protection locked="0"/>
    </xf>
    <xf numFmtId="0" fontId="39" fillId="5" borderId="23" xfId="254" applyFont="1" applyFill="1" applyBorder="1" applyAlignment="1" applyProtection="1">
      <alignment horizontal="center"/>
      <protection locked="0"/>
    </xf>
    <xf numFmtId="0" fontId="39" fillId="45" borderId="23" xfId="254" applyFont="1" applyFill="1" applyBorder="1" applyAlignment="1" applyProtection="1">
      <alignment horizontal="center"/>
      <protection locked="0"/>
    </xf>
    <xf numFmtId="0" fontId="39" fillId="62" borderId="23" xfId="254" applyFont="1" applyFill="1" applyBorder="1" applyAlignment="1" applyProtection="1">
      <alignment horizontal="center"/>
      <protection locked="0"/>
    </xf>
    <xf numFmtId="190" fontId="39" fillId="45" borderId="14" xfId="254" applyNumberFormat="1" applyFont="1" applyFill="1" applyBorder="1" applyAlignment="1" applyProtection="1">
      <alignment horizontal="center" vertical="center" wrapText="1"/>
      <protection locked="0"/>
    </xf>
    <xf numFmtId="190" fontId="39" fillId="62" borderId="14" xfId="254" applyNumberFormat="1" applyFont="1" applyFill="1" applyBorder="1" applyAlignment="1" applyProtection="1">
      <alignment horizontal="center" vertical="center" wrapText="1"/>
      <protection locked="0"/>
    </xf>
    <xf numFmtId="190" fontId="38" fillId="45" borderId="14" xfId="254" applyNumberFormat="1" applyFont="1" applyFill="1" applyBorder="1" applyAlignment="1" applyProtection="1">
      <alignment horizontal="center" vertical="center" wrapText="1"/>
      <protection locked="0"/>
    </xf>
    <xf numFmtId="190" fontId="38" fillId="62" borderId="14" xfId="254" applyNumberFormat="1" applyFont="1" applyFill="1" applyBorder="1" applyAlignment="1" applyProtection="1">
      <alignment horizontal="center" vertical="center" wrapText="1"/>
      <protection locked="0"/>
    </xf>
    <xf numFmtId="0" fontId="1" fillId="45" borderId="14" xfId="254" applyFont="1" applyFill="1" applyBorder="1" applyAlignment="1" applyProtection="1">
      <alignment horizontal="right" vertical="center"/>
      <protection/>
    </xf>
    <xf numFmtId="0" fontId="1" fillId="62" borderId="14" xfId="254" applyFont="1" applyFill="1" applyBorder="1" applyAlignment="1" applyProtection="1">
      <alignment horizontal="right" vertical="center"/>
      <protection/>
    </xf>
    <xf numFmtId="0" fontId="1" fillId="56" borderId="14" xfId="254" applyFont="1" applyFill="1" applyBorder="1" applyAlignment="1" applyProtection="1">
      <alignment horizontal="right" vertical="center"/>
      <protection/>
    </xf>
    <xf numFmtId="0" fontId="1" fillId="45" borderId="14" xfId="254" applyFont="1" applyFill="1" applyBorder="1" applyAlignment="1" applyProtection="1">
      <alignment horizontal="right" vertical="center"/>
      <protection locked="0"/>
    </xf>
    <xf numFmtId="0" fontId="1" fillId="45" borderId="21" xfId="254" applyFill="1" applyBorder="1">
      <alignment vertical="center"/>
      <protection/>
    </xf>
    <xf numFmtId="0" fontId="1" fillId="56" borderId="21" xfId="254" applyFont="1" applyFill="1" applyBorder="1" applyAlignment="1" applyProtection="1">
      <alignment horizontal="right" vertical="center"/>
      <protection/>
    </xf>
    <xf numFmtId="0" fontId="5" fillId="45" borderId="21" xfId="254" applyFont="1" applyFill="1" applyBorder="1" applyProtection="1">
      <alignment vertical="center"/>
      <protection locked="0"/>
    </xf>
    <xf numFmtId="0" fontId="1" fillId="45" borderId="22" xfId="254" applyFont="1" applyFill="1" applyBorder="1" applyProtection="1">
      <alignment vertical="center"/>
      <protection locked="0"/>
    </xf>
    <xf numFmtId="0" fontId="1" fillId="56" borderId="40" xfId="254" applyFont="1" applyFill="1" applyBorder="1" applyAlignment="1" applyProtection="1">
      <alignment horizontal="right" vertical="center"/>
      <protection/>
    </xf>
    <xf numFmtId="0" fontId="7" fillId="45" borderId="14" xfId="254" applyFont="1" applyFill="1" applyBorder="1" applyAlignment="1" applyProtection="1">
      <alignment horizontal="right" vertical="center"/>
      <protection locked="0"/>
    </xf>
    <xf numFmtId="0" fontId="7" fillId="62" borderId="14" xfId="254" applyFont="1" applyFill="1" applyBorder="1" applyAlignment="1" applyProtection="1">
      <alignment horizontal="right" vertical="center"/>
      <protection/>
    </xf>
    <xf numFmtId="0" fontId="7" fillId="56" borderId="14" xfId="254" applyFont="1" applyFill="1" applyBorder="1" applyAlignment="1" applyProtection="1">
      <alignment horizontal="right" vertical="center"/>
      <protection/>
    </xf>
    <xf numFmtId="0" fontId="5" fillId="45" borderId="14" xfId="254" applyFont="1" applyFill="1" applyBorder="1" applyProtection="1">
      <alignment vertical="center"/>
      <protection locked="0"/>
    </xf>
    <xf numFmtId="0" fontId="5" fillId="56" borderId="14" xfId="254" applyFont="1" applyFill="1" applyBorder="1" applyProtection="1">
      <alignment vertical="center"/>
      <protection locked="0"/>
    </xf>
    <xf numFmtId="0" fontId="19" fillId="45" borderId="14" xfId="254" applyFont="1" applyFill="1" applyBorder="1" applyAlignment="1" applyProtection="1">
      <alignment horizontal="right" vertical="center"/>
      <protection/>
    </xf>
    <xf numFmtId="0" fontId="25" fillId="56" borderId="14" xfId="254" applyFont="1" applyFill="1" applyBorder="1" applyAlignment="1" applyProtection="1">
      <alignment horizontal="right" vertical="center"/>
      <protection/>
    </xf>
    <xf numFmtId="0" fontId="19" fillId="62" borderId="14" xfId="254" applyFont="1" applyFill="1" applyBorder="1" applyAlignment="1" applyProtection="1">
      <alignment horizontal="right" vertical="center"/>
      <protection/>
    </xf>
    <xf numFmtId="0" fontId="1" fillId="62" borderId="14" xfId="254" applyFont="1" applyFill="1" applyBorder="1" applyAlignment="1" applyProtection="1">
      <alignment horizontal="right" vertical="center"/>
      <protection locked="0"/>
    </xf>
    <xf numFmtId="0" fontId="1" fillId="56" borderId="0" xfId="254" applyFill="1" applyBorder="1" applyProtection="1">
      <alignment vertical="center"/>
      <protection locked="0"/>
    </xf>
    <xf numFmtId="181" fontId="1" fillId="0" borderId="0" xfId="254" applyNumberFormat="1">
      <alignment vertical="center"/>
      <protection/>
    </xf>
    <xf numFmtId="185" fontId="5" fillId="47" borderId="21" xfId="254" applyNumberFormat="1" applyFont="1" applyFill="1" applyBorder="1" applyAlignment="1" applyProtection="1">
      <alignment horizontal="right" vertical="center"/>
      <protection/>
    </xf>
    <xf numFmtId="185" fontId="5" fillId="47" borderId="21" xfId="254" applyNumberFormat="1" applyFont="1" applyFill="1" applyBorder="1" applyAlignment="1" applyProtection="1">
      <alignment horizontal="center" vertical="center"/>
      <protection/>
    </xf>
    <xf numFmtId="0" fontId="5" fillId="0" borderId="14" xfId="254" applyNumberFormat="1" applyFont="1" applyFill="1" applyBorder="1" applyAlignment="1" applyProtection="1">
      <alignment vertical="center"/>
      <protection locked="0"/>
    </xf>
    <xf numFmtId="181" fontId="5" fillId="63" borderId="21" xfId="254" applyNumberFormat="1" applyFont="1" applyFill="1" applyBorder="1" applyAlignment="1" applyProtection="1">
      <alignment horizontal="right" vertical="center"/>
      <protection/>
    </xf>
    <xf numFmtId="181" fontId="1" fillId="56" borderId="0" xfId="254" applyNumberFormat="1" applyFont="1" applyFill="1">
      <alignment vertical="center"/>
      <protection/>
    </xf>
    <xf numFmtId="0" fontId="1" fillId="0" borderId="0" xfId="254" applyFont="1">
      <alignment vertical="center"/>
      <protection/>
    </xf>
    <xf numFmtId="185" fontId="5" fillId="47" borderId="14" xfId="254" applyNumberFormat="1" applyFont="1" applyFill="1" applyBorder="1">
      <alignment vertical="center"/>
      <protection/>
    </xf>
    <xf numFmtId="184" fontId="5" fillId="47" borderId="21" xfId="254" applyNumberFormat="1" applyFont="1" applyFill="1" applyBorder="1" applyAlignment="1" applyProtection="1">
      <alignment horizontal="center" vertical="center"/>
      <protection/>
    </xf>
    <xf numFmtId="193" fontId="1" fillId="0" borderId="0" xfId="254" applyNumberFormat="1">
      <alignment vertical="center"/>
      <protection/>
    </xf>
    <xf numFmtId="0" fontId="1" fillId="56" borderId="0" xfId="254" applyFill="1" applyAlignment="1">
      <alignment horizontal="center" vertical="center"/>
      <protection/>
    </xf>
    <xf numFmtId="194" fontId="1" fillId="0" borderId="0" xfId="254" applyNumberFormat="1">
      <alignment vertical="center"/>
      <protection/>
    </xf>
    <xf numFmtId="0" fontId="1" fillId="0" borderId="0" xfId="250" applyAlignment="1">
      <alignment/>
      <protection/>
    </xf>
    <xf numFmtId="0" fontId="32" fillId="0" borderId="0" xfId="250" applyFont="1" applyAlignment="1">
      <alignment/>
      <protection/>
    </xf>
    <xf numFmtId="193" fontId="1" fillId="0" borderId="0" xfId="250" applyNumberFormat="1" applyAlignment="1">
      <alignment/>
      <protection/>
    </xf>
    <xf numFmtId="0" fontId="33" fillId="0" borderId="0" xfId="250" applyFont="1" applyAlignment="1">
      <alignment horizontal="center"/>
      <protection/>
    </xf>
    <xf numFmtId="193" fontId="33" fillId="0" borderId="0" xfId="250" applyNumberFormat="1" applyFont="1" applyAlignment="1">
      <alignment horizontal="center"/>
      <protection/>
    </xf>
    <xf numFmtId="0" fontId="34" fillId="0" borderId="0" xfId="250" applyFont="1" applyAlignment="1">
      <alignment horizontal="center"/>
      <protection/>
    </xf>
    <xf numFmtId="193" fontId="34" fillId="0" borderId="0" xfId="250" applyNumberFormat="1" applyFont="1" applyAlignment="1">
      <alignment horizontal="center"/>
      <protection/>
    </xf>
    <xf numFmtId="49" fontId="34" fillId="0" borderId="0" xfId="250" applyNumberFormat="1" applyFont="1" applyFill="1" applyAlignment="1">
      <alignment horizontal="center"/>
      <protection/>
    </xf>
  </cellXfs>
  <cellStyles count="29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Comma" xfId="21"/>
    <cellStyle name="好_预算局未分配指标_2015年政府性基金编制（总表）" xfId="22"/>
    <cellStyle name="常规 7 3" xfId="23"/>
    <cellStyle name="差" xfId="24"/>
    <cellStyle name="好_洋浦2013年公共财政执行和2014年预算表(省格式)修改_2015年政府性基金编制（总表）" xfId="25"/>
    <cellStyle name="40% - 强调文字颜色 3" xfId="26"/>
    <cellStyle name="计算 2" xfId="27"/>
    <cellStyle name="Hyperlink" xfId="28"/>
    <cellStyle name="差_2011年预算附表(打印)" xfId="29"/>
    <cellStyle name="60% - 强调文字颜色 3" xfId="30"/>
    <cellStyle name="Percent" xfId="31"/>
    <cellStyle name="Followed Hyperlink" xfId="32"/>
    <cellStyle name="注释" xfId="33"/>
    <cellStyle name="常规 6" xfId="34"/>
    <cellStyle name="标题 4" xfId="35"/>
    <cellStyle name="好_2012年刚性支出填报表（第二次汇总）" xfId="36"/>
    <cellStyle name="60% - 强调文字颜色 2" xfId="37"/>
    <cellStyle name="警告文本" xfId="38"/>
    <cellStyle name="标题" xfId="39"/>
    <cellStyle name="常规 5 2" xfId="40"/>
    <cellStyle name="_ET_STYLE_NoName_00_" xfId="41"/>
    <cellStyle name="40% - 着色 3" xfId="42"/>
    <cellStyle name="着色 1" xfId="43"/>
    <cellStyle name="好_洋浦2013年公共财政执行和2014年预算表(省格式)修改_2015年政府性基金编制（总表）(5)_2015年报人大预算表样（洋浦)(1)" xfId="44"/>
    <cellStyle name="好_洋浦2012年公共财政执行和2013年预算表(省格式)02" xfId="45"/>
    <cellStyle name="20% - 着色 5" xfId="46"/>
    <cellStyle name="解释性文本" xfId="47"/>
    <cellStyle name="标题 1" xfId="48"/>
    <cellStyle name="标题 2" xfId="49"/>
    <cellStyle name="60% - 强调文字颜色 1" xfId="50"/>
    <cellStyle name="标题 3" xfId="51"/>
    <cellStyle name="60% - 强调文字颜色 4" xfId="52"/>
    <cellStyle name="输出" xfId="53"/>
    <cellStyle name="常规 26" xfId="54"/>
    <cellStyle name="计算" xfId="55"/>
    <cellStyle name="常规 31" xfId="56"/>
    <cellStyle name="检查单元格" xfId="57"/>
    <cellStyle name="20% - 强调文字颜色 6" xfId="58"/>
    <cellStyle name="好_洋浦2012年公共财政执行和2013年预算表(省格式)02_国有预算表" xfId="59"/>
    <cellStyle name="强调文字颜色 2" xfId="60"/>
    <cellStyle name="链接单元格" xfId="61"/>
    <cellStyle name="差_洋浦2013年公共财政执行和2014年预算表(省格式)修改_2015年政府性基金编制（总表）_2015年报人大预算表样（洋浦)(1)" xfId="62"/>
    <cellStyle name="汇总" xfId="63"/>
    <cellStyle name="差_洋浦2013年公共财政执行和2014年预算表(省格式)修改_基金（150122）" xfId="64"/>
    <cellStyle name="好" xfId="65"/>
    <cellStyle name="好_2011年预算附表(打印)_2015年国际旅游岛先行试验区政府预算（1月21日）" xfId="66"/>
    <cellStyle name="着色 5" xfId="67"/>
    <cellStyle name="适中" xfId="68"/>
    <cellStyle name="20% - 强调文字颜色 5" xfId="69"/>
    <cellStyle name="强调文字颜色 1" xfId="70"/>
    <cellStyle name="20% - 强调文字颜色 1" xfId="71"/>
    <cellStyle name="差_洋浦2013年公共财政执行和2014年预算表(省格式)修改_2015年政府性基金编制（总表）(5)_2015年报人大预算表样（洋浦)(1)" xfId="72"/>
    <cellStyle name="40% - 强调文字颜色 1" xfId="73"/>
    <cellStyle name="输出 2" xfId="74"/>
    <cellStyle name="20% - 强调文字颜色 2" xfId="75"/>
    <cellStyle name="40% - 强调文字颜色 2" xfId="76"/>
    <cellStyle name="强调文字颜色 3" xfId="77"/>
    <cellStyle name="差_预算局未分配指标_备选项目（1.12报省政府）" xfId="78"/>
    <cellStyle name="强调文字颜色 4" xfId="79"/>
    <cellStyle name="_ET_STYLE_NoName_00__20170224孟群英定安县2016年预算执行情况和2017年预算草案表" xfId="80"/>
    <cellStyle name="差_预算局未分配指标_社保基金预算表1.20改" xfId="81"/>
    <cellStyle name="20% - 强调文字颜色 4" xfId="82"/>
    <cellStyle name="20% - 着色 1" xfId="83"/>
    <cellStyle name="40% - 强调文字颜色 4" xfId="84"/>
    <cellStyle name="强调文字颜色 5" xfId="85"/>
    <cellStyle name="20% - 着色 2" xfId="86"/>
    <cellStyle name="40% - 强调文字颜色 5" xfId="87"/>
    <cellStyle name="60% - 强调文字颜色 5" xfId="88"/>
    <cellStyle name="强调文字颜色 6" xfId="89"/>
    <cellStyle name="20% - 着色 3" xfId="90"/>
    <cellStyle name="好_洋浦2012年公共财政执行和2013年预算表(省格式)02_国有预算表(1)" xfId="91"/>
    <cellStyle name="适中 2" xfId="92"/>
    <cellStyle name="40% - 强调文字颜色 6" xfId="93"/>
    <cellStyle name="60% - 强调文字颜色 6" xfId="94"/>
    <cellStyle name="40% - 着色 4" xfId="95"/>
    <cellStyle name="40% - 着色 5" xfId="96"/>
    <cellStyle name="烹拳_97MBO" xfId="97"/>
    <cellStyle name="_ET_STYLE_NoName_00__20170204收海南省2016年预算执行情况和2017年预算草案表" xfId="98"/>
    <cellStyle name="20% - 着色 4" xfId="99"/>
    <cellStyle name="20% - 着色 6" xfId="100"/>
    <cellStyle name="着色 2" xfId="101"/>
    <cellStyle name="40% - 着色 1" xfId="102"/>
    <cellStyle name="40% - 着色 2" xfId="103"/>
    <cellStyle name="40% - 着色 6" xfId="104"/>
    <cellStyle name="60% - 着色 1" xfId="105"/>
    <cellStyle name="60% - 着色 3" xfId="106"/>
    <cellStyle name="常规 50" xfId="107"/>
    <cellStyle name="60% - 着色 4" xfId="108"/>
    <cellStyle name="标题 1 2" xfId="109"/>
    <cellStyle name="常规 51" xfId="110"/>
    <cellStyle name="60% - 着色 5" xfId="111"/>
    <cellStyle name="常规 52" xfId="112"/>
    <cellStyle name="60% - 着色 6" xfId="113"/>
    <cellStyle name="常规 53" xfId="114"/>
    <cellStyle name="ColLevel_0" xfId="115"/>
    <cellStyle name="烹拳 [0]_97MBO" xfId="116"/>
    <cellStyle name="Comma [0]_laroux" xfId="117"/>
    <cellStyle name="Comma_laroux" xfId="118"/>
    <cellStyle name="Currency [0]_353HHC" xfId="119"/>
    <cellStyle name="Currency_353HHC" xfId="120"/>
    <cellStyle name="e鯪9Y_x000B_" xfId="121"/>
    <cellStyle name="Normal - Style1" xfId="122"/>
    <cellStyle name="Grey" xfId="123"/>
    <cellStyle name="标题 2 2" xfId="124"/>
    <cellStyle name="好_预算局未分配指标_基金预算表（1-18）" xfId="125"/>
    <cellStyle name="Input [yellow]" xfId="126"/>
    <cellStyle name="no dec" xfId="127"/>
    <cellStyle name="Normal" xfId="128"/>
    <cellStyle name="Normal_0105第二套审计报表定稿" xfId="129"/>
    <cellStyle name="Percent [2]" xfId="130"/>
    <cellStyle name="差_预算局未分配指标_基金预算（2015年_2015年报人大预算表样（洋浦)(1)" xfId="131"/>
    <cellStyle name="RowLevel_0" xfId="132"/>
    <cellStyle name="标题 3 2" xfId="133"/>
    <cellStyle name="标题 4 2" xfId="134"/>
    <cellStyle name="标题 5" xfId="135"/>
    <cellStyle name="差 2" xfId="136"/>
    <cellStyle name="差_2011年预算附表(打印)_2015年国际旅游岛先行试验区政府预算（1月21日）" xfId="137"/>
    <cellStyle name="好_洋浦2013年公共财政执行和2014年预算表(省格式)修改_社保基金预算表1.20改" xfId="138"/>
    <cellStyle name="差_2011年预算附表(打印)_2015年国际旅游岛先行试验区政府预算（1月21日）_20170204收海南省2016年预算执行情况和2017年预算草案表" xfId="139"/>
    <cellStyle name="差_2011年预算附表(打印)_2015年国际旅游岛先行试验区政府预算（1月21日）_20170224孟群英定安县2016年预算执行情况和2017年预算草案表" xfId="140"/>
    <cellStyle name="差_预算局未分配指标_2015年政府性基金编制（总表）_2015年报人大预算表样（洋浦)(1)" xfId="141"/>
    <cellStyle name="常规 55" xfId="142"/>
    <cellStyle name="常规 60" xfId="143"/>
    <cellStyle name="差_2012年刚性支出填报表（第二次汇总）" xfId="144"/>
    <cellStyle name="好_预算局未分配指标_备选项目（1.12报省政府）" xfId="145"/>
    <cellStyle name="差_2014年预算草案表" xfId="146"/>
    <cellStyle name="差_2015年国际旅游岛先行试验区政府预算（1月21日）" xfId="147"/>
    <cellStyle name="差_2015年国际旅游岛先行试验区政府预算（1月21日）_20170204收海南省2016年预算执行情况和2017年预算草案表" xfId="148"/>
    <cellStyle name="常规_附件二之三" xfId="149"/>
    <cellStyle name="差_2015年国际旅游岛先行试验区政府预算（1月21日）_20170224孟群英定安县2016年预算执行情况和2017年预算草案表" xfId="150"/>
    <cellStyle name="差_20170204收海南省2016年预算执行情况和2017年预算草案表" xfId="151"/>
    <cellStyle name="差_20170224孟群英定安县2016年预算执行情况和2017年预算草案表" xfId="152"/>
    <cellStyle name="差_洋浦2013年公共财政执行和2014年预算表(省格式)修改_基金预算（2015年" xfId="153"/>
    <cellStyle name="常规 8" xfId="154"/>
    <cellStyle name="差_附2：2014年海南省省本级公共财政预算调整方案（草案）" xfId="155"/>
    <cellStyle name="差_附件2-2016年省财基建计划草案-截止12.31日数据-2" xfId="156"/>
    <cellStyle name="差_洋浦2012年公共财政执行和2013年预算表(省格式)02" xfId="157"/>
    <cellStyle name="常规 57" xfId="158"/>
    <cellStyle name="差_洋浦2012年公共财政执行和2013年预算表(省格式)02_国有预算表" xfId="159"/>
    <cellStyle name="好_预算局未分配指标_2015年政府性基金编制（总表）(6)_2015年报人大预算表样（洋浦)(1)" xfId="160"/>
    <cellStyle name="差_洋浦2012年公共财政执行和2013年预算表(省格式)02_国有预算表(1)" xfId="161"/>
    <cellStyle name="差_洋浦2013年公共财政执行和2014年预算表(省格式)修改" xfId="162"/>
    <cellStyle name="常规 7" xfId="163"/>
    <cellStyle name="好_预算局未分配指标_基金预算表)_2015年报人大预算表样（洋浦)(1)" xfId="164"/>
    <cellStyle name="差_洋浦2013年公共财政执行和2014年预算表(省格式)修改_2015年政府性基金编制（总表）" xfId="165"/>
    <cellStyle name="差_洋浦2013年公共财政执行和2014年预算表(省格式)修改_基金预算表（1-18）_2015年报人大预算表样（洋浦)(1)" xfId="166"/>
    <cellStyle name="差_洋浦2013年公共财政执行和2014年预算表(省格式)修改_2015年政府性基金编制（总表）(5)" xfId="167"/>
    <cellStyle name="差_洋浦2013年公共财政执行和2014年预算表(省格式)修改_2015年政府性基金编制（总表）(6)" xfId="168"/>
    <cellStyle name="差_洋浦2013年公共财政执行和2014年预算表(省格式)修改_2015年政府性基金编制（总表）(6)_2015年报人大预算表样（洋浦)(1)" xfId="169"/>
    <cellStyle name="差_洋浦2013年公共财政执行和2014年预算表(省格式)修改_基金预算（2015年_2015年报人大预算表样（洋浦)(1)" xfId="170"/>
    <cellStyle name="差_洋浦2013年公共财政执行和2014年预算表(省格式)修改_基金预算表（1-18）" xfId="171"/>
    <cellStyle name="千位_1" xfId="172"/>
    <cellStyle name="差_洋浦2013年公共财政执行和2014年预算表(省格式)修改_基金预算表)" xfId="173"/>
    <cellStyle name="常规 9" xfId="174"/>
    <cellStyle name="好_洋浦2013年公共财政执行和2014年预算表(省格式)修改_2015年政府性基金编制（总表）(6)" xfId="175"/>
    <cellStyle name="差_洋浦2013年公共财政执行和2014年预算表(省格式)修改_基金预算表)_2015年报人大预算表样（洋浦)(1)" xfId="176"/>
    <cellStyle name="好_洋浦2013年公共财政执行和2014年预算表(省格式)修改_2015年政府性基金编制（总表）(6)_2015年报人大预算表样（洋浦)(1)" xfId="177"/>
    <cellStyle name="差_洋浦2013年公共财政执行和2014年预算表(省格式)修改_社保基金预算表1.20改" xfId="178"/>
    <cellStyle name="差_洋浦2014年公共财政执行" xfId="179"/>
    <cellStyle name="差_洋浦2014年公共财政执行和2015年预算表(省格式)(1)" xfId="180"/>
    <cellStyle name="差_洋浦2014年公共财政执行和2015年预算表(省格式)(1)_2015年报人大预算表样（洋浦)(1)" xfId="181"/>
    <cellStyle name="常规_全省与省本级执行及预算表（最后稿0121" xfId="182"/>
    <cellStyle name="差_预算局未分配指标" xfId="183"/>
    <cellStyle name="差_预算局未分配指标_2015年政府性基金编制（总表）" xfId="184"/>
    <cellStyle name="差_预算局未分配指标_2015年政府性基金编制（总表）(5)" xfId="185"/>
    <cellStyle name="常规 6 3" xfId="186"/>
    <cellStyle name="差_预算局未分配指标_2015年政府性基金编制（总表）(5)_2015年报人大预算表样（洋浦)(1)" xfId="187"/>
    <cellStyle name="差_预算局未分配指标_2015年政府性基金编制（总表）(6)" xfId="188"/>
    <cellStyle name="常规 7_20170204收海南省2016年预算执行情况和2017年预算草案表" xfId="189"/>
    <cellStyle name="差_预算局未分配指标_2015年政府性基金编制（总表）(6)_2015年报人大预算表样（洋浦)(1)" xfId="190"/>
    <cellStyle name="差_预算局未分配指标_基金（150122）" xfId="191"/>
    <cellStyle name="差_预算局未分配指标_基金预算（2015年" xfId="192"/>
    <cellStyle name="差_预算局未分配指标_基金预算表（1-18）" xfId="193"/>
    <cellStyle name="差_预算局未分配指标_基金预算表（1-18）_2015年报人大预算表样（洋浦)(1)" xfId="194"/>
    <cellStyle name="差_预算局未分配指标_基金预算表)" xfId="195"/>
    <cellStyle name="差_预算局未分配指标_基金预算表)_2015年报人大预算表样（洋浦)(1)" xfId="196"/>
    <cellStyle name="常规 13" xfId="197"/>
    <cellStyle name="常规 10" xfId="198"/>
    <cellStyle name="常规 11" xfId="199"/>
    <cellStyle name="常规 12" xfId="200"/>
    <cellStyle name="常规 12 2" xfId="201"/>
    <cellStyle name="常规 12_20170204收海南省2016年预算执行情况和2017年预算草案表" xfId="202"/>
    <cellStyle name="好_洋浦2013年公共财政执行和2014年预算表(省格式)修改" xfId="203"/>
    <cellStyle name="常规 14" xfId="204"/>
    <cellStyle name="常规 15" xfId="205"/>
    <cellStyle name="常规 20" xfId="206"/>
    <cellStyle name="常规 16" xfId="207"/>
    <cellStyle name="常规 21" xfId="208"/>
    <cellStyle name="常规 17" xfId="209"/>
    <cellStyle name="常规 22" xfId="210"/>
    <cellStyle name="常规 18" xfId="211"/>
    <cellStyle name="常规 23" xfId="212"/>
    <cellStyle name="常规 19" xfId="213"/>
    <cellStyle name="常规 24" xfId="214"/>
    <cellStyle name="好_预算局未分配指标" xfId="215"/>
    <cellStyle name="常规 2" xfId="216"/>
    <cellStyle name="常规 2 2" xfId="217"/>
    <cellStyle name="好_预算局未分配指标_基金预算表)" xfId="218"/>
    <cellStyle name="常规 2 2 2" xfId="219"/>
    <cellStyle name="常规 2 2_20170204收海南省2016年预算执行情况和2017年预算草案表" xfId="220"/>
    <cellStyle name="常规 2 3" xfId="221"/>
    <cellStyle name="好_预算局未分配指标_2015年政府性基金编制（总表）_2015年报人大预算表样（洋浦)(1)" xfId="222"/>
    <cellStyle name="常规 2 4" xfId="223"/>
    <cellStyle name="钎霖_laroux" xfId="224"/>
    <cellStyle name="常规 2_2016年新增刚性支出汇总" xfId="225"/>
    <cellStyle name="常规 25" xfId="226"/>
    <cellStyle name="常规 30" xfId="227"/>
    <cellStyle name="常规 27" xfId="228"/>
    <cellStyle name="常规 28" xfId="229"/>
    <cellStyle name="常规 29" xfId="230"/>
    <cellStyle name="常规 3" xfId="231"/>
    <cellStyle name="常规 4" xfId="232"/>
    <cellStyle name="好_洋浦2013年公共财政执行和2014年预算表(省格式)修改_2015年政府性基金编制（总表）(5)" xfId="233"/>
    <cellStyle name="常规 5" xfId="234"/>
    <cellStyle name="说明文本" xfId="235"/>
    <cellStyle name="常规 5_20170204收海南省2016年预算执行情况和2017年预算草案表" xfId="236"/>
    <cellStyle name="常规 54" xfId="237"/>
    <cellStyle name="好_附2：2014年海南省省本级公共财政预算调整方案（草案）" xfId="238"/>
    <cellStyle name="常规 56" xfId="239"/>
    <cellStyle name="常规 61" xfId="240"/>
    <cellStyle name="常规 58" xfId="241"/>
    <cellStyle name="常规 59" xfId="242"/>
    <cellStyle name="常规 6 2" xfId="243"/>
    <cellStyle name="注释 2" xfId="244"/>
    <cellStyle name="常规 6_20170204收海南省2016年预算执行情况和2017年预算草案表" xfId="245"/>
    <cellStyle name="常规 7 2" xfId="246"/>
    <cellStyle name="常规_2006年全省基金完成情况表1" xfId="247"/>
    <cellStyle name="常规_20170224孟群英定安县2016年预算执行情况和2017年预算草案表" xfId="248"/>
    <cellStyle name="常规_2007年云南省向人大报送政府收支预算表格式编制过程表 2 2" xfId="249"/>
    <cellStyle name="常规_2008年预算草案表" xfId="250"/>
    <cellStyle name="常规_2009年政府预算表1-4" xfId="251"/>
    <cellStyle name="常规_2015年政府性基金编制（总表）" xfId="252"/>
    <cellStyle name="常规_2016年定安县公共预算草案表0115" xfId="253"/>
    <cellStyle name="常规_定安2015年政府预算报表20150203" xfId="254"/>
    <cellStyle name="常规_附件22015年海南省财政预算调整草案0515_2016年财力测算1117（二切表）" xfId="255"/>
    <cellStyle name="常规_全省与省本级执行及预算表（最后稿0121 2" xfId="256"/>
    <cellStyle name="常规_政府性基金（1-14）" xfId="257"/>
    <cellStyle name="常规_政府性基金（1-14）_基金预算表（1-18）" xfId="258"/>
    <cellStyle name="常规_政府性基金（1-14）_基金预算表)" xfId="259"/>
    <cellStyle name="好 2" xfId="260"/>
    <cellStyle name="好_2011年预算附表(打印)" xfId="261"/>
    <cellStyle name="好_2011年预算附表(打印)_2015年国际旅游岛先行试验区政府预算（1月21日）_20170204收海南省2016年预算执行情况和2017年预算草案表" xfId="262"/>
    <cellStyle name="好_2011年预算附表(打印)_2015年国际旅游岛先行试验区政府预算（1月21日）_20170224孟群英定安县2016年预算执行情况和2017年预算草案表" xfId="263"/>
    <cellStyle name="好_2014年预算草案表" xfId="264"/>
    <cellStyle name="好_2015年国际旅游岛先行试验区政府预算（1月21日）" xfId="265"/>
    <cellStyle name="好_2015年国际旅游岛先行试验区政府预算（1月21日）_20170204收海南省2016年预算执行情况和2017年预算草案表" xfId="266"/>
    <cellStyle name="霓付_97MBO" xfId="267"/>
    <cellStyle name="好_2015年国际旅游岛先行试验区政府预算（1月21日）_20170224孟群英定安县2016年预算执行情况和2017年预算草案表" xfId="268"/>
    <cellStyle name="好_附件2-2016年省财基建计划草案-截止12.31日数据-2" xfId="269"/>
    <cellStyle name="好_洋浦2013年公共财政执行和2014年预算表(省格式)修改_2015年政府性基金编制（总表）_2015年报人大预算表样（洋浦)(1)" xfId="270"/>
    <cellStyle name="好_洋浦2013年公共财政执行和2014年预算表(省格式)修改_基金（150122）" xfId="271"/>
    <cellStyle name="콤마_BOILER-CO1" xfId="272"/>
    <cellStyle name="好_洋浦2013年公共财政执行和2014年预算表(省格式)修改_基金预算（2015年" xfId="273"/>
    <cellStyle name="好_洋浦2013年公共财政执行和2014年预算表(省格式)修改_基金预算（2015年_2015年报人大预算表样（洋浦)(1)" xfId="274"/>
    <cellStyle name="好_洋浦2013年公共财政执行和2014年预算表(省格式)修改_基金预算表（1-18）" xfId="275"/>
    <cellStyle name="好_洋浦2013年公共财政执行和2014年预算表(省格式)修改_基金预算表（1-18）_2015年报人大预算表样（洋浦)(1)" xfId="276"/>
    <cellStyle name="好_洋浦2013年公共财政执行和2014年预算表(省格式)修改_基金预算表)" xfId="277"/>
    <cellStyle name="好_洋浦2013年公共财政执行和2014年预算表(省格式)修改_基金预算表)_2015年报人大预算表样（洋浦)(1)" xfId="278"/>
    <cellStyle name="普通_ 白土" xfId="279"/>
    <cellStyle name="好_洋浦2014年公共财政执行" xfId="280"/>
    <cellStyle name="好_洋浦2014年公共财政执行和2015年预算表(省格式)(1)" xfId="281"/>
    <cellStyle name="好_预算局未分配指标_基金预算（2015年" xfId="282"/>
    <cellStyle name="好_洋浦2014年公共财政执行和2015年预算表(省格式)(1)_2015年报人大预算表样（洋浦)(1)" xfId="283"/>
    <cellStyle name="好_预算局未分配指标_基金预算（2015年_2015年报人大预算表样（洋浦)(1)" xfId="284"/>
    <cellStyle name="好_预算局未分配指标_2015年政府性基金编制（总表）(5)" xfId="285"/>
    <cellStyle name="好_预算局未分配指标_2015年政府性基金编制（总表）(5)_2015年报人大预算表样（洋浦)(1)" xfId="286"/>
    <cellStyle name="好_预算局未分配指标_2015年政府性基金编制（总表）(6)" xfId="287"/>
    <cellStyle name="好_预算局未分配指标_基金（150122）" xfId="288"/>
    <cellStyle name="好_预算局未分配指标_基金预算表（1-18）_2015年报人大预算表样（洋浦)(1)" xfId="289"/>
    <cellStyle name="好_预算局未分配指标_社保基金预算表1.20改" xfId="290"/>
    <cellStyle name="汇总 2" xfId="291"/>
    <cellStyle name="货币 2" xfId="292"/>
    <cellStyle name="检查单元格 2" xfId="293"/>
    <cellStyle name="解释性文本 2" xfId="294"/>
    <cellStyle name="警告文本 2" xfId="295"/>
    <cellStyle name="链接单元格 2" xfId="296"/>
    <cellStyle name="霓付 [0]_97MBO" xfId="297"/>
    <cellStyle name="千分位[0]_ 白土" xfId="298"/>
    <cellStyle name="千分位_ 白土" xfId="299"/>
    <cellStyle name="千位[0]_1" xfId="300"/>
    <cellStyle name="输入 2" xfId="301"/>
    <cellStyle name="无色" xfId="302"/>
    <cellStyle name="样式 1" xfId="303"/>
    <cellStyle name="着色 3" xfId="304"/>
    <cellStyle name="着色 4" xfId="305"/>
    <cellStyle name="着色 6" xfId="306"/>
    <cellStyle name="콤마 [0]_BOILER-CO1" xfId="307"/>
    <cellStyle name="통화 [0]_BOILER-CO1" xfId="308"/>
    <cellStyle name="통화_BOILER-CO1" xfId="309"/>
    <cellStyle name="표준_0N-HANDLING " xfId="310"/>
  </cellStyles>
  <dxfs count="3">
    <dxf>
      <fill>
        <patternFill patternType="solid">
          <fgColor indexed="65"/>
          <bgColor rgb="FFFF0000"/>
        </patternFill>
      </fill>
      <border/>
    </dxf>
    <dxf>
      <font>
        <b/>
        <i val="0"/>
      </font>
      <border/>
    </dxf>
    <dxf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y%20RTX%20Files\10000704\&#39044;&#31639;&#32929;\11.19\&#39044;&#31639;&#32929;\2009&#37096;&#38376;&#39044;&#31639;\&#37096;&#38376;&#39044;&#31639;&#22823;&#26412;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  <sheetName val="财力(大表) 省长汇报"/>
      <sheetName val="13_铁路配件"/>
      <sheetName val="财力(大表)_省长汇报"/>
      <sheetName val="20 运输公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pane xSplit="1" ySplit="3" topLeftCell="B4" activePane="bottomRight" state="frozen"/>
      <selection pane="bottomRight" activeCell="D27" sqref="D27"/>
    </sheetView>
  </sheetViews>
  <sheetFormatPr defaultColWidth="12" defaultRowHeight="11.25"/>
  <cols>
    <col min="1" max="1" width="34.83203125" style="1" customWidth="1"/>
    <col min="2" max="2" width="20.16015625" style="2" customWidth="1"/>
    <col min="3" max="3" width="13.83203125" style="1" customWidth="1"/>
    <col min="4" max="4" width="14.83203125" style="3" customWidth="1"/>
    <col min="5" max="5" width="14.33203125" style="4" customWidth="1"/>
    <col min="6" max="6" width="16.16015625" style="5" customWidth="1"/>
    <col min="7" max="7" width="13.16015625" style="5" customWidth="1"/>
    <col min="8" max="8" width="16.16015625" style="5" customWidth="1"/>
    <col min="9" max="9" width="16.16015625" style="6" customWidth="1"/>
    <col min="10" max="10" width="13.5" style="1" customWidth="1"/>
    <col min="11" max="11" width="13.16015625" style="7" customWidth="1"/>
    <col min="12" max="12" width="15.16015625" style="8" customWidth="1"/>
    <col min="13" max="13" width="12" style="6" customWidth="1"/>
    <col min="14" max="14" width="16" style="1" customWidth="1"/>
    <col min="15" max="15" width="17.5" style="707" customWidth="1"/>
    <col min="16" max="16384" width="12" style="1" customWidth="1"/>
  </cols>
  <sheetData>
    <row r="1" spans="1:12" ht="23.25" customHeight="1">
      <c r="A1" s="9" t="s">
        <v>0</v>
      </c>
      <c r="B1" s="10"/>
      <c r="C1" s="9"/>
      <c r="D1" s="11"/>
      <c r="E1" s="12"/>
      <c r="F1" s="12"/>
      <c r="G1" s="12"/>
      <c r="H1" s="12"/>
      <c r="I1" s="51"/>
      <c r="J1" s="9"/>
      <c r="K1" s="52"/>
      <c r="L1" s="8">
        <f>B4-K4+C4+L4+E4+F4+G4</f>
        <v>488831.78</v>
      </c>
    </row>
    <row r="2" spans="1:13" ht="14.25" customHeight="1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4" t="s">
        <v>8</v>
      </c>
      <c r="I2" s="53" t="s">
        <v>9</v>
      </c>
      <c r="J2" s="53" t="s">
        <v>10</v>
      </c>
      <c r="K2" s="54" t="s">
        <v>11</v>
      </c>
      <c r="L2" s="55" t="s">
        <v>12</v>
      </c>
      <c r="M2" s="56" t="s">
        <v>13</v>
      </c>
    </row>
    <row r="3" spans="1:13" ht="28.5" customHeight="1">
      <c r="A3" s="13"/>
      <c r="B3" s="14"/>
      <c r="C3" s="19"/>
      <c r="D3" s="20"/>
      <c r="E3" s="20"/>
      <c r="F3" s="21"/>
      <c r="G3" s="20"/>
      <c r="H3" s="14"/>
      <c r="I3" s="53"/>
      <c r="J3" s="53"/>
      <c r="K3" s="53"/>
      <c r="L3" s="57"/>
      <c r="M3" s="58"/>
    </row>
    <row r="4" spans="1:14" ht="14.25">
      <c r="A4" s="22" t="s">
        <v>14</v>
      </c>
      <c r="B4" s="708">
        <f aca="true" t="shared" si="0" ref="B4:G4">SUM(B5:B28)</f>
        <v>279202</v>
      </c>
      <c r="C4" s="708">
        <f t="shared" si="0"/>
        <v>81619.78</v>
      </c>
      <c r="D4" s="708">
        <f t="shared" si="0"/>
        <v>84336</v>
      </c>
      <c r="E4" s="709">
        <f t="shared" si="0"/>
        <v>0</v>
      </c>
      <c r="F4" s="708">
        <f t="shared" si="0"/>
        <v>56241</v>
      </c>
      <c r="G4" s="708">
        <f t="shared" si="0"/>
        <v>0</v>
      </c>
      <c r="H4" s="708">
        <f>B4+C4+D4+E4+F4+G4</f>
        <v>501398.78</v>
      </c>
      <c r="I4" s="714">
        <f>B4-K4+C4+L4+E4+F4+G4</f>
        <v>488831.78</v>
      </c>
      <c r="J4" s="714">
        <f>K4+M4</f>
        <v>12567</v>
      </c>
      <c r="K4" s="715">
        <f>SUM(K5:K28)</f>
        <v>0</v>
      </c>
      <c r="L4" s="715">
        <f>SUM(L5:L28)</f>
        <v>71769</v>
      </c>
      <c r="M4" s="715">
        <f>SUM(M5:M28)</f>
        <v>12567</v>
      </c>
      <c r="N4" s="716">
        <f>G4+F4+C4</f>
        <v>137860.78</v>
      </c>
    </row>
    <row r="5" spans="1:15" ht="14.25">
      <c r="A5" s="710" t="s">
        <v>15</v>
      </c>
      <c r="B5" s="28">
        <v>25854</v>
      </c>
      <c r="C5" s="29">
        <v>702.31</v>
      </c>
      <c r="D5" s="29">
        <f>L5+M5</f>
        <v>989</v>
      </c>
      <c r="E5" s="30"/>
      <c r="F5" s="31">
        <f>6.7+5.3+37+586</f>
        <v>635</v>
      </c>
      <c r="G5" s="29"/>
      <c r="H5" s="26">
        <f aca="true" t="shared" si="1" ref="H5:H28">B5+C5+D5+E5+F5+G5</f>
        <v>28180.31</v>
      </c>
      <c r="I5" s="59"/>
      <c r="J5" s="59"/>
      <c r="K5" s="63"/>
      <c r="L5" s="61">
        <v>528</v>
      </c>
      <c r="M5" s="62">
        <v>461</v>
      </c>
      <c r="O5" s="707">
        <v>140307.67</v>
      </c>
    </row>
    <row r="6" spans="1:13" ht="14.25">
      <c r="A6" s="710" t="s">
        <v>16</v>
      </c>
      <c r="B6" s="28"/>
      <c r="C6" s="29"/>
      <c r="D6" s="29">
        <f aca="true" t="shared" si="2" ref="D6:D28">L6+M6</f>
        <v>0</v>
      </c>
      <c r="E6" s="30"/>
      <c r="F6" s="31"/>
      <c r="G6" s="29"/>
      <c r="H6" s="26">
        <f t="shared" si="1"/>
        <v>0</v>
      </c>
      <c r="I6" s="59"/>
      <c r="J6" s="59"/>
      <c r="K6" s="63"/>
      <c r="L6" s="61"/>
      <c r="M6" s="62"/>
    </row>
    <row r="7" spans="1:15" ht="14.25">
      <c r="A7" s="710" t="s">
        <v>17</v>
      </c>
      <c r="B7" s="28">
        <v>378</v>
      </c>
      <c r="C7" s="29">
        <v>267.77</v>
      </c>
      <c r="D7" s="29">
        <f t="shared" si="2"/>
        <v>200</v>
      </c>
      <c r="E7" s="30"/>
      <c r="F7" s="31">
        <v>-15</v>
      </c>
      <c r="G7" s="29"/>
      <c r="H7" s="26">
        <f t="shared" si="1"/>
        <v>830.77</v>
      </c>
      <c r="I7" s="59"/>
      <c r="J7" s="59"/>
      <c r="K7" s="63"/>
      <c r="L7" s="61">
        <v>200</v>
      </c>
      <c r="M7" s="62"/>
      <c r="O7" s="707">
        <f>B4-O5</f>
        <v>138894.33</v>
      </c>
    </row>
    <row r="8" spans="1:15" ht="14.25">
      <c r="A8" s="710" t="s">
        <v>18</v>
      </c>
      <c r="B8" s="28">
        <v>9451</v>
      </c>
      <c r="C8" s="29">
        <v>100</v>
      </c>
      <c r="D8" s="29">
        <f t="shared" si="2"/>
        <v>1304</v>
      </c>
      <c r="E8" s="30"/>
      <c r="F8" s="31">
        <v>3079</v>
      </c>
      <c r="G8" s="29"/>
      <c r="H8" s="26">
        <f t="shared" si="1"/>
        <v>13934</v>
      </c>
      <c r="I8" s="59"/>
      <c r="J8" s="59"/>
      <c r="K8" s="63"/>
      <c r="L8" s="61">
        <v>1287</v>
      </c>
      <c r="M8" s="62">
        <v>17</v>
      </c>
      <c r="O8" s="707">
        <f>O7-B25-B26-B27</f>
        <v>78721.32999999999</v>
      </c>
    </row>
    <row r="9" spans="1:13" ht="14.25">
      <c r="A9" s="710" t="s">
        <v>19</v>
      </c>
      <c r="B9" s="28">
        <v>36107</v>
      </c>
      <c r="C9" s="29">
        <v>3542.5</v>
      </c>
      <c r="D9" s="29">
        <f t="shared" si="2"/>
        <v>8223</v>
      </c>
      <c r="E9" s="30"/>
      <c r="F9" s="31">
        <v>9596</v>
      </c>
      <c r="G9" s="29"/>
      <c r="H9" s="26">
        <f t="shared" si="1"/>
        <v>57468.5</v>
      </c>
      <c r="I9" s="59"/>
      <c r="J9" s="59"/>
      <c r="K9" s="63"/>
      <c r="L9" s="61">
        <v>8223</v>
      </c>
      <c r="M9" s="62"/>
    </row>
    <row r="10" spans="1:13" ht="14.25">
      <c r="A10" s="710" t="s">
        <v>20</v>
      </c>
      <c r="B10" s="28">
        <v>63</v>
      </c>
      <c r="C10" s="29">
        <v>60</v>
      </c>
      <c r="D10" s="29">
        <f t="shared" si="2"/>
        <v>38</v>
      </c>
      <c r="E10" s="30"/>
      <c r="F10" s="31"/>
      <c r="G10" s="29"/>
      <c r="H10" s="26">
        <f t="shared" si="1"/>
        <v>161</v>
      </c>
      <c r="I10" s="59"/>
      <c r="J10" s="59"/>
      <c r="K10" s="63"/>
      <c r="L10" s="61">
        <v>38</v>
      </c>
      <c r="M10" s="62"/>
    </row>
    <row r="11" spans="1:13" ht="14.25">
      <c r="A11" s="710" t="s">
        <v>21</v>
      </c>
      <c r="B11" s="28">
        <v>11190</v>
      </c>
      <c r="C11" s="29">
        <v>1526.37</v>
      </c>
      <c r="D11" s="29">
        <f t="shared" si="2"/>
        <v>757</v>
      </c>
      <c r="E11" s="30"/>
      <c r="F11" s="31">
        <f>131+48</f>
        <v>179</v>
      </c>
      <c r="G11" s="29"/>
      <c r="H11" s="26">
        <f t="shared" si="1"/>
        <v>13652.369999999999</v>
      </c>
      <c r="I11" s="59"/>
      <c r="J11" s="59"/>
      <c r="K11" s="63"/>
      <c r="L11" s="61">
        <v>718</v>
      </c>
      <c r="M11" s="62">
        <v>39</v>
      </c>
    </row>
    <row r="12" spans="1:13" ht="14.25">
      <c r="A12" s="710" t="s">
        <v>22</v>
      </c>
      <c r="B12" s="28">
        <v>48394</v>
      </c>
      <c r="C12" s="29">
        <v>13847.37</v>
      </c>
      <c r="D12" s="29">
        <f t="shared" si="2"/>
        <v>5044</v>
      </c>
      <c r="E12" s="30"/>
      <c r="F12" s="31">
        <f>25+8405</f>
        <v>8430</v>
      </c>
      <c r="G12" s="31"/>
      <c r="H12" s="26">
        <f t="shared" si="1"/>
        <v>75715.37</v>
      </c>
      <c r="I12" s="59"/>
      <c r="J12" s="59"/>
      <c r="K12" s="63"/>
      <c r="L12" s="61">
        <v>4958</v>
      </c>
      <c r="M12" s="62">
        <v>86</v>
      </c>
    </row>
    <row r="13" spans="1:13" ht="14.25">
      <c r="A13" s="710" t="s">
        <v>23</v>
      </c>
      <c r="B13" s="28">
        <v>25503</v>
      </c>
      <c r="C13" s="29">
        <v>12813.26</v>
      </c>
      <c r="D13" s="29">
        <f t="shared" si="2"/>
        <v>10963</v>
      </c>
      <c r="E13" s="30"/>
      <c r="F13" s="31">
        <v>15868</v>
      </c>
      <c r="G13" s="31"/>
      <c r="H13" s="26">
        <f t="shared" si="1"/>
        <v>65147.26</v>
      </c>
      <c r="I13" s="59"/>
      <c r="J13" s="59"/>
      <c r="K13" s="63"/>
      <c r="L13" s="61">
        <v>9987</v>
      </c>
      <c r="M13" s="62">
        <v>976</v>
      </c>
    </row>
    <row r="14" spans="1:13" ht="14.25">
      <c r="A14" s="710" t="s">
        <v>24</v>
      </c>
      <c r="B14" s="28">
        <v>2678</v>
      </c>
      <c r="C14" s="29">
        <v>193.23</v>
      </c>
      <c r="D14" s="29">
        <f t="shared" si="2"/>
        <v>16216</v>
      </c>
      <c r="E14" s="30"/>
      <c r="F14" s="31"/>
      <c r="G14" s="29"/>
      <c r="H14" s="26">
        <f t="shared" si="1"/>
        <v>19087.23</v>
      </c>
      <c r="I14" s="59"/>
      <c r="J14" s="59"/>
      <c r="K14" s="63"/>
      <c r="L14" s="61">
        <v>16216</v>
      </c>
      <c r="M14" s="62"/>
    </row>
    <row r="15" spans="1:13" ht="14.25">
      <c r="A15" s="710" t="s">
        <v>25</v>
      </c>
      <c r="B15" s="28">
        <v>25740</v>
      </c>
      <c r="C15" s="29">
        <v>7462.24</v>
      </c>
      <c r="D15" s="29">
        <f t="shared" si="2"/>
        <v>8126</v>
      </c>
      <c r="E15" s="30"/>
      <c r="F15" s="31"/>
      <c r="G15" s="29"/>
      <c r="H15" s="26">
        <f t="shared" si="1"/>
        <v>41328.24</v>
      </c>
      <c r="I15" s="59"/>
      <c r="J15" s="59"/>
      <c r="K15" s="63"/>
      <c r="L15" s="61">
        <v>7571</v>
      </c>
      <c r="M15" s="62">
        <v>555</v>
      </c>
    </row>
    <row r="16" spans="1:15" ht="14.25">
      <c r="A16" s="710" t="s">
        <v>26</v>
      </c>
      <c r="B16" s="28">
        <v>16613</v>
      </c>
      <c r="C16" s="29">
        <v>25443.65</v>
      </c>
      <c r="D16" s="29">
        <f t="shared" si="2"/>
        <v>29119</v>
      </c>
      <c r="E16" s="30"/>
      <c r="F16" s="31">
        <f>1123+10873+10+2139+3195</f>
        <v>17340</v>
      </c>
      <c r="G16" s="29"/>
      <c r="H16" s="26">
        <f t="shared" si="1"/>
        <v>88515.65</v>
      </c>
      <c r="I16" s="59"/>
      <c r="J16" s="59"/>
      <c r="K16" s="63"/>
      <c r="L16" s="61">
        <v>19700</v>
      </c>
      <c r="M16" s="62">
        <v>9419</v>
      </c>
      <c r="O16" s="707">
        <v>17264</v>
      </c>
    </row>
    <row r="17" spans="1:13" ht="14.25">
      <c r="A17" s="710" t="s">
        <v>27</v>
      </c>
      <c r="B17" s="28">
        <v>2397</v>
      </c>
      <c r="C17" s="29">
        <v>13795.96</v>
      </c>
      <c r="D17" s="29">
        <f t="shared" si="2"/>
        <v>757</v>
      </c>
      <c r="E17" s="30"/>
      <c r="F17" s="31"/>
      <c r="G17" s="29"/>
      <c r="H17" s="26">
        <f t="shared" si="1"/>
        <v>16949.96</v>
      </c>
      <c r="I17" s="59"/>
      <c r="J17" s="59"/>
      <c r="K17" s="63"/>
      <c r="L17" s="61">
        <v>663</v>
      </c>
      <c r="M17" s="62">
        <v>94</v>
      </c>
    </row>
    <row r="18" spans="1:13" ht="14.25">
      <c r="A18" s="710" t="s">
        <v>28</v>
      </c>
      <c r="B18" s="28">
        <v>152</v>
      </c>
      <c r="C18" s="29"/>
      <c r="D18" s="29">
        <f t="shared" si="2"/>
        <v>0</v>
      </c>
      <c r="E18" s="30"/>
      <c r="F18" s="31"/>
      <c r="G18" s="29"/>
      <c r="H18" s="26">
        <f t="shared" si="1"/>
        <v>152</v>
      </c>
      <c r="I18" s="59"/>
      <c r="J18" s="59"/>
      <c r="K18" s="63"/>
      <c r="L18" s="61"/>
      <c r="M18" s="62"/>
    </row>
    <row r="19" spans="1:13" ht="14.25">
      <c r="A19" s="710" t="s">
        <v>29</v>
      </c>
      <c r="B19" s="28"/>
      <c r="C19" s="29">
        <v>5</v>
      </c>
      <c r="D19" s="29">
        <f t="shared" si="2"/>
        <v>172</v>
      </c>
      <c r="E19" s="30"/>
      <c r="F19" s="31">
        <v>107</v>
      </c>
      <c r="G19" s="29"/>
      <c r="H19" s="26">
        <f>B19+C18+D19+E19+F19+G19</f>
        <v>279</v>
      </c>
      <c r="I19" s="59"/>
      <c r="J19" s="59"/>
      <c r="K19" s="63"/>
      <c r="L19" s="61">
        <v>172</v>
      </c>
      <c r="M19" s="62"/>
    </row>
    <row r="20" spans="1:13" ht="14.25">
      <c r="A20" s="710" t="s">
        <v>30</v>
      </c>
      <c r="B20" s="28"/>
      <c r="C20" s="29"/>
      <c r="D20" s="29">
        <f t="shared" si="2"/>
        <v>0</v>
      </c>
      <c r="E20" s="30"/>
      <c r="F20" s="31"/>
      <c r="G20" s="29"/>
      <c r="H20" s="26">
        <f t="shared" si="1"/>
        <v>0</v>
      </c>
      <c r="I20" s="59"/>
      <c r="J20" s="59"/>
      <c r="K20" s="63"/>
      <c r="L20" s="61"/>
      <c r="M20" s="62"/>
    </row>
    <row r="21" spans="1:13" ht="14.25">
      <c r="A21" s="710" t="s">
        <v>31</v>
      </c>
      <c r="B21" s="28">
        <v>6790</v>
      </c>
      <c r="C21" s="29">
        <v>145</v>
      </c>
      <c r="D21" s="29">
        <f t="shared" si="2"/>
        <v>153</v>
      </c>
      <c r="E21" s="30"/>
      <c r="F21" s="31"/>
      <c r="G21" s="29"/>
      <c r="H21" s="26">
        <f t="shared" si="1"/>
        <v>7088</v>
      </c>
      <c r="I21" s="59"/>
      <c r="J21" s="59"/>
      <c r="K21" s="63"/>
      <c r="L21" s="61">
        <v>145</v>
      </c>
      <c r="M21" s="62">
        <v>8</v>
      </c>
    </row>
    <row r="22" spans="1:13" ht="14.25">
      <c r="A22" s="710" t="s">
        <v>32</v>
      </c>
      <c r="B22" s="28">
        <v>6455</v>
      </c>
      <c r="C22" s="29">
        <v>1482.62</v>
      </c>
      <c r="D22" s="29">
        <f t="shared" si="2"/>
        <v>1545</v>
      </c>
      <c r="E22" s="30"/>
      <c r="F22" s="31">
        <v>167</v>
      </c>
      <c r="G22" s="29"/>
      <c r="H22" s="26">
        <f t="shared" si="1"/>
        <v>9649.619999999999</v>
      </c>
      <c r="I22" s="59"/>
      <c r="J22" s="59"/>
      <c r="K22" s="63"/>
      <c r="L22" s="61">
        <v>633</v>
      </c>
      <c r="M22" s="62">
        <v>912</v>
      </c>
    </row>
    <row r="23" spans="1:13" ht="14.25">
      <c r="A23" s="710" t="s">
        <v>33</v>
      </c>
      <c r="B23" s="28">
        <v>113</v>
      </c>
      <c r="C23" s="29"/>
      <c r="D23" s="29">
        <f t="shared" si="2"/>
        <v>696</v>
      </c>
      <c r="E23" s="30"/>
      <c r="F23" s="31">
        <v>855</v>
      </c>
      <c r="G23" s="29"/>
      <c r="H23" s="26">
        <f t="shared" si="1"/>
        <v>1664</v>
      </c>
      <c r="I23" s="59"/>
      <c r="J23" s="59"/>
      <c r="K23" s="63"/>
      <c r="L23" s="61">
        <v>696</v>
      </c>
      <c r="M23" s="62"/>
    </row>
    <row r="24" spans="1:13" ht="14.25">
      <c r="A24" s="710" t="s">
        <v>34</v>
      </c>
      <c r="B24" s="28">
        <v>1151</v>
      </c>
      <c r="C24" s="29">
        <v>32.5</v>
      </c>
      <c r="D24" s="29">
        <f t="shared" si="2"/>
        <v>34</v>
      </c>
      <c r="E24" s="30"/>
      <c r="F24" s="31"/>
      <c r="G24" s="29"/>
      <c r="H24" s="26">
        <f t="shared" si="1"/>
        <v>1217.5</v>
      </c>
      <c r="I24" s="59"/>
      <c r="J24" s="59"/>
      <c r="K24" s="63"/>
      <c r="L24" s="61">
        <v>34</v>
      </c>
      <c r="M24" s="62"/>
    </row>
    <row r="25" spans="1:13" ht="14.25">
      <c r="A25" s="710" t="s">
        <v>35</v>
      </c>
      <c r="B25" s="28">
        <v>3934</v>
      </c>
      <c r="C25" s="29"/>
      <c r="D25" s="29">
        <f t="shared" si="2"/>
        <v>0</v>
      </c>
      <c r="E25" s="30"/>
      <c r="F25" s="29"/>
      <c r="G25" s="29"/>
      <c r="H25" s="26">
        <v>3934</v>
      </c>
      <c r="I25" s="59"/>
      <c r="J25" s="59"/>
      <c r="K25" s="63"/>
      <c r="L25" s="61"/>
      <c r="M25" s="62"/>
    </row>
    <row r="26" spans="1:13" ht="14.25">
      <c r="A26" s="710" t="s">
        <v>36</v>
      </c>
      <c r="B26" s="28">
        <v>47640</v>
      </c>
      <c r="C26" s="711">
        <v>200</v>
      </c>
      <c r="D26" s="29">
        <f t="shared" si="2"/>
        <v>0</v>
      </c>
      <c r="E26" s="30"/>
      <c r="F26" s="29"/>
      <c r="G26" s="29"/>
      <c r="H26" s="26">
        <f t="shared" si="1"/>
        <v>47840</v>
      </c>
      <c r="I26" s="59"/>
      <c r="J26" s="59"/>
      <c r="K26" s="63"/>
      <c r="L26" s="61"/>
      <c r="M26" s="62"/>
    </row>
    <row r="27" spans="1:13" ht="14.25">
      <c r="A27" s="710" t="s">
        <v>37</v>
      </c>
      <c r="B27" s="28">
        <v>8599</v>
      </c>
      <c r="C27" s="29"/>
      <c r="D27" s="29">
        <f t="shared" si="2"/>
        <v>0</v>
      </c>
      <c r="E27" s="30"/>
      <c r="F27" s="29"/>
      <c r="G27" s="29"/>
      <c r="H27" s="26">
        <f t="shared" si="1"/>
        <v>8599</v>
      </c>
      <c r="I27" s="59"/>
      <c r="J27" s="59"/>
      <c r="K27" s="63"/>
      <c r="L27" s="61"/>
      <c r="M27" s="62"/>
    </row>
    <row r="28" spans="1:13" ht="14.25">
      <c r="A28" s="710" t="s">
        <v>38</v>
      </c>
      <c r="B28" s="33"/>
      <c r="C28" s="29"/>
      <c r="D28" s="29">
        <f t="shared" si="2"/>
        <v>0</v>
      </c>
      <c r="E28" s="16"/>
      <c r="F28" s="34"/>
      <c r="G28" s="34"/>
      <c r="H28" s="26">
        <f t="shared" si="1"/>
        <v>0</v>
      </c>
      <c r="I28" s="59"/>
      <c r="J28" s="59"/>
      <c r="K28" s="63"/>
      <c r="L28" s="61"/>
      <c r="M28" s="62"/>
    </row>
    <row r="29" spans="1:13" ht="14.25">
      <c r="A29" s="35"/>
      <c r="B29" s="36"/>
      <c r="C29" s="29"/>
      <c r="D29" s="34"/>
      <c r="E29" s="16"/>
      <c r="F29" s="34"/>
      <c r="G29" s="34"/>
      <c r="H29" s="26">
        <f aca="true" t="shared" si="3" ref="H29:H45">B29+C29+D29+E29</f>
        <v>0</v>
      </c>
      <c r="I29" s="64"/>
      <c r="J29" s="64"/>
      <c r="K29" s="53"/>
      <c r="L29" s="61"/>
      <c r="M29" s="62"/>
    </row>
    <row r="30" spans="1:13" ht="14.25">
      <c r="A30" s="35"/>
      <c r="B30" s="36"/>
      <c r="C30" s="29"/>
      <c r="D30" s="34"/>
      <c r="E30" s="16"/>
      <c r="F30" s="34"/>
      <c r="G30" s="34"/>
      <c r="H30" s="26">
        <f t="shared" si="3"/>
        <v>0</v>
      </c>
      <c r="I30" s="64"/>
      <c r="J30" s="64"/>
      <c r="K30" s="65"/>
      <c r="L30" s="61"/>
      <c r="M30" s="62"/>
    </row>
    <row r="31" spans="1:13" ht="14.25">
      <c r="A31" s="37" t="s">
        <v>39</v>
      </c>
      <c r="B31" s="36">
        <f aca="true" t="shared" si="4" ref="B31:G31">B32+B37</f>
        <v>9190</v>
      </c>
      <c r="C31" s="38">
        <v>0</v>
      </c>
      <c r="D31" s="38">
        <f t="shared" si="4"/>
        <v>0</v>
      </c>
      <c r="E31" s="39">
        <f t="shared" si="4"/>
        <v>0</v>
      </c>
      <c r="F31" s="38">
        <f t="shared" si="4"/>
        <v>0</v>
      </c>
      <c r="G31" s="38">
        <f t="shared" si="4"/>
        <v>0</v>
      </c>
      <c r="H31" s="26">
        <f t="shared" si="3"/>
        <v>9190</v>
      </c>
      <c r="I31" s="48">
        <f>K31+D31+E31+F31</f>
        <v>0</v>
      </c>
      <c r="J31" s="48"/>
      <c r="K31" s="39">
        <f>K32+K37</f>
        <v>0</v>
      </c>
      <c r="L31" s="61"/>
      <c r="M31" s="62"/>
    </row>
    <row r="32" spans="1:13" ht="14.25">
      <c r="A32" s="40" t="s">
        <v>40</v>
      </c>
      <c r="B32" s="36">
        <f aca="true" t="shared" si="5" ref="B32:G32">B33+B34+B35</f>
        <v>9190</v>
      </c>
      <c r="C32" s="38">
        <v>0</v>
      </c>
      <c r="D32" s="38">
        <f t="shared" si="5"/>
        <v>0</v>
      </c>
      <c r="E32" s="39">
        <f t="shared" si="5"/>
        <v>0</v>
      </c>
      <c r="F32" s="38">
        <f t="shared" si="5"/>
        <v>0</v>
      </c>
      <c r="G32" s="38">
        <f t="shared" si="5"/>
        <v>0</v>
      </c>
      <c r="H32" s="26">
        <f t="shared" si="3"/>
        <v>9190</v>
      </c>
      <c r="I32" s="64">
        <f>K32+D32+E32+F32</f>
        <v>0</v>
      </c>
      <c r="J32" s="64"/>
      <c r="K32" s="39">
        <f>K33+K34+K35</f>
        <v>0</v>
      </c>
      <c r="L32" s="61"/>
      <c r="M32" s="62"/>
    </row>
    <row r="33" spans="1:13" ht="14.25">
      <c r="A33" s="41" t="s">
        <v>41</v>
      </c>
      <c r="B33" s="36"/>
      <c r="C33" s="38"/>
      <c r="D33" s="34"/>
      <c r="E33" s="16"/>
      <c r="F33" s="34"/>
      <c r="G33" s="34"/>
      <c r="H33" s="26">
        <f t="shared" si="3"/>
        <v>0</v>
      </c>
      <c r="I33" s="64"/>
      <c r="J33" s="64"/>
      <c r="K33" s="65"/>
      <c r="L33" s="61"/>
      <c r="M33" s="62"/>
    </row>
    <row r="34" spans="1:13" ht="11.25" customHeight="1">
      <c r="A34" s="41" t="s">
        <v>42</v>
      </c>
      <c r="B34" s="36"/>
      <c r="C34" s="38"/>
      <c r="D34" s="34"/>
      <c r="E34" s="16"/>
      <c r="F34" s="34"/>
      <c r="G34" s="34"/>
      <c r="H34" s="26">
        <f t="shared" si="3"/>
        <v>0</v>
      </c>
      <c r="I34" s="64"/>
      <c r="J34" s="64"/>
      <c r="K34" s="65"/>
      <c r="L34" s="61"/>
      <c r="M34" s="62"/>
    </row>
    <row r="35" spans="1:13" ht="11.25" customHeight="1">
      <c r="A35" s="41" t="s">
        <v>43</v>
      </c>
      <c r="B35" s="36">
        <v>9190</v>
      </c>
      <c r="C35" s="38"/>
      <c r="D35" s="38"/>
      <c r="E35" s="39"/>
      <c r="F35" s="38"/>
      <c r="G35" s="38"/>
      <c r="H35" s="26">
        <f t="shared" si="3"/>
        <v>9190</v>
      </c>
      <c r="I35" s="64"/>
      <c r="J35" s="64"/>
      <c r="K35" s="39"/>
      <c r="L35" s="61"/>
      <c r="M35" s="62"/>
    </row>
    <row r="36" spans="1:13" ht="11.25" customHeight="1">
      <c r="A36" s="35"/>
      <c r="B36" s="36"/>
      <c r="C36" s="38"/>
      <c r="D36" s="34"/>
      <c r="E36" s="16"/>
      <c r="F36" s="34"/>
      <c r="G36" s="34"/>
      <c r="H36" s="26">
        <f t="shared" si="3"/>
        <v>0</v>
      </c>
      <c r="I36" s="64"/>
      <c r="J36" s="64"/>
      <c r="K36" s="65"/>
      <c r="L36" s="61"/>
      <c r="M36" s="62"/>
    </row>
    <row r="37" spans="1:13" ht="11.25" customHeight="1">
      <c r="A37" s="40" t="s">
        <v>44</v>
      </c>
      <c r="B37" s="42"/>
      <c r="C37" s="38"/>
      <c r="D37" s="34"/>
      <c r="E37" s="16"/>
      <c r="F37" s="34"/>
      <c r="G37" s="34"/>
      <c r="H37" s="26">
        <f t="shared" si="3"/>
        <v>0</v>
      </c>
      <c r="I37" s="64"/>
      <c r="J37" s="64"/>
      <c r="K37" s="53"/>
      <c r="L37" s="61"/>
      <c r="M37" s="62"/>
    </row>
    <row r="38" spans="1:13" ht="11.25" customHeight="1">
      <c r="A38" s="43" t="s">
        <v>45</v>
      </c>
      <c r="B38" s="36"/>
      <c r="C38" s="38"/>
      <c r="D38" s="34"/>
      <c r="E38" s="16"/>
      <c r="F38" s="34"/>
      <c r="G38" s="34"/>
      <c r="H38" s="26">
        <f t="shared" si="3"/>
        <v>0</v>
      </c>
      <c r="I38" s="64"/>
      <c r="J38" s="64"/>
      <c r="K38" s="53"/>
      <c r="L38" s="61"/>
      <c r="M38" s="62"/>
    </row>
    <row r="39" spans="1:13" ht="11.25" customHeight="1">
      <c r="A39" s="43" t="s">
        <v>46</v>
      </c>
      <c r="B39" s="36"/>
      <c r="C39" s="38"/>
      <c r="D39" s="34"/>
      <c r="E39" s="16"/>
      <c r="F39" s="34"/>
      <c r="G39" s="34"/>
      <c r="H39" s="26">
        <f t="shared" si="3"/>
        <v>0</v>
      </c>
      <c r="I39" s="64"/>
      <c r="J39" s="64"/>
      <c r="K39" s="53"/>
      <c r="L39" s="61"/>
      <c r="M39" s="62"/>
    </row>
    <row r="40" spans="1:13" ht="11.25" customHeight="1">
      <c r="A40" s="43" t="s">
        <v>47</v>
      </c>
      <c r="B40" s="36"/>
      <c r="C40" s="38"/>
      <c r="D40" s="34"/>
      <c r="E40" s="16"/>
      <c r="F40" s="34"/>
      <c r="G40" s="34"/>
      <c r="H40" s="26">
        <f t="shared" si="3"/>
        <v>0</v>
      </c>
      <c r="I40" s="64"/>
      <c r="J40" s="64"/>
      <c r="K40" s="53"/>
      <c r="L40" s="61"/>
      <c r="M40" s="62"/>
    </row>
    <row r="41" spans="1:13" ht="11.25" customHeight="1">
      <c r="A41" s="43" t="s">
        <v>48</v>
      </c>
      <c r="B41" s="42"/>
      <c r="C41" s="38"/>
      <c r="D41" s="34"/>
      <c r="E41" s="16"/>
      <c r="F41" s="34"/>
      <c r="G41" s="34"/>
      <c r="H41" s="26">
        <f t="shared" si="3"/>
        <v>0</v>
      </c>
      <c r="I41" s="64"/>
      <c r="J41" s="64"/>
      <c r="K41" s="53"/>
      <c r="L41" s="61"/>
      <c r="M41" s="62"/>
    </row>
    <row r="42" spans="1:13" ht="11.25" customHeight="1">
      <c r="A42" s="43" t="s">
        <v>49</v>
      </c>
      <c r="B42" s="42"/>
      <c r="C42" s="38"/>
      <c r="D42" s="34"/>
      <c r="E42" s="16"/>
      <c r="F42" s="34"/>
      <c r="G42" s="34"/>
      <c r="H42" s="26">
        <f t="shared" si="3"/>
        <v>0</v>
      </c>
      <c r="I42" s="64"/>
      <c r="J42" s="64"/>
      <c r="K42" s="53"/>
      <c r="L42" s="61"/>
      <c r="M42" s="62"/>
    </row>
    <row r="43" spans="1:13" ht="11.25" customHeight="1">
      <c r="A43" s="43" t="s">
        <v>50</v>
      </c>
      <c r="B43" s="42"/>
      <c r="C43" s="38"/>
      <c r="D43" s="34"/>
      <c r="E43" s="16"/>
      <c r="F43" s="34"/>
      <c r="G43" s="34"/>
      <c r="H43" s="26">
        <f t="shared" si="3"/>
        <v>0</v>
      </c>
      <c r="I43" s="64"/>
      <c r="J43" s="64"/>
      <c r="K43" s="53"/>
      <c r="L43" s="61"/>
      <c r="M43" s="62"/>
    </row>
    <row r="44" spans="1:13" ht="11.25" customHeight="1">
      <c r="A44" s="43" t="s">
        <v>51</v>
      </c>
      <c r="B44" s="42"/>
      <c r="C44" s="38"/>
      <c r="D44" s="34"/>
      <c r="E44" s="16"/>
      <c r="F44" s="34"/>
      <c r="G44" s="34"/>
      <c r="H44" s="26">
        <f t="shared" si="3"/>
        <v>0</v>
      </c>
      <c r="I44" s="64"/>
      <c r="J44" s="64"/>
      <c r="K44" s="53"/>
      <c r="L44" s="61"/>
      <c r="M44" s="62"/>
    </row>
    <row r="45" spans="1:13" ht="14.25">
      <c r="A45" s="40" t="s">
        <v>52</v>
      </c>
      <c r="B45" s="44"/>
      <c r="C45" s="45"/>
      <c r="D45" s="34"/>
      <c r="E45" s="16"/>
      <c r="F45" s="34"/>
      <c r="G45" s="34"/>
      <c r="H45" s="26">
        <f t="shared" si="3"/>
        <v>0</v>
      </c>
      <c r="I45" s="64"/>
      <c r="J45" s="64"/>
      <c r="K45" s="66"/>
      <c r="L45" s="61"/>
      <c r="M45" s="62"/>
    </row>
    <row r="46" spans="1:13" ht="14.25">
      <c r="A46" s="22" t="s">
        <v>53</v>
      </c>
      <c r="B46" s="46">
        <f>B31+B4</f>
        <v>288392</v>
      </c>
      <c r="C46" s="48">
        <f>C31+C4</f>
        <v>81619.78</v>
      </c>
      <c r="D46" s="48"/>
      <c r="E46" s="49"/>
      <c r="F46" s="48"/>
      <c r="G46" s="48"/>
      <c r="H46" s="50">
        <f>H31+H4</f>
        <v>510588.78</v>
      </c>
      <c r="I46" s="48">
        <f>I31+I4</f>
        <v>488831.78</v>
      </c>
      <c r="J46" s="48"/>
      <c r="K46" s="49">
        <f>K31+K4</f>
        <v>0</v>
      </c>
      <c r="L46" s="61"/>
      <c r="M46" s="62"/>
    </row>
    <row r="51" spans="2:3" ht="14.25">
      <c r="B51" s="712" t="s">
        <v>54</v>
      </c>
      <c r="C51" s="3">
        <f>C4+F4</f>
        <v>137860.78</v>
      </c>
    </row>
    <row r="52" spans="2:3" ht="14.25">
      <c r="B52" s="713" t="s">
        <v>55</v>
      </c>
      <c r="C52" s="3" t="e">
        <f>全县公共预算!#REF!-'2020公共测算 (原表)'!C51</f>
        <v>#REF!</v>
      </c>
    </row>
  </sheetData>
  <sheetProtection/>
  <mergeCells count="14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39305555555555605" right="0.39305555555555605" top="0.236111111111111" bottom="0.708333333333333" header="0.19652777777777802" footer="0.511805555555556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C8:N11"/>
  <sheetViews>
    <sheetView workbookViewId="0" topLeftCell="A1">
      <selection activeCell="H23" sqref="H23"/>
    </sheetView>
  </sheetViews>
  <sheetFormatPr defaultColWidth="9.33203125" defaultRowHeight="11.25"/>
  <cols>
    <col min="1" max="2" width="9.33203125" style="85" customWidth="1"/>
    <col min="3" max="14" width="15.16015625" style="85" customWidth="1"/>
    <col min="15" max="16384" width="9.33203125" style="85" customWidth="1"/>
  </cols>
  <sheetData>
    <row r="2" ht="10.5" customHeight="1"/>
    <row r="8" spans="3:14" ht="88.5" customHeight="1">
      <c r="C8" s="86" t="s">
        <v>258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3:14" ht="40.5" customHeight="1">
      <c r="C9" s="87" t="s">
        <v>259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3:14" ht="40.5" customHeight="1">
      <c r="C10" s="87" t="s">
        <v>260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3:14" ht="40.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/>
  <mergeCells count="4">
    <mergeCell ref="C8:N8"/>
    <mergeCell ref="C9:N9"/>
    <mergeCell ref="C10:N10"/>
    <mergeCell ref="C11:N11"/>
  </mergeCells>
  <printOptions/>
  <pageMargins left="0.699305555555556" right="0.699305555555556" top="0.75" bottom="0.75" header="0.3" footer="0.3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2"/>
  <sheetViews>
    <sheetView showZeros="0" view="pageBreakPreview" zoomScaleSheetLayoutView="100" workbookViewId="0" topLeftCell="B1">
      <pane ySplit="8" topLeftCell="A26" activePane="bottomLeft" state="frozen"/>
      <selection pane="bottomLeft" activeCell="H23" sqref="H23"/>
    </sheetView>
  </sheetViews>
  <sheetFormatPr defaultColWidth="12" defaultRowHeight="11.25"/>
  <cols>
    <col min="1" max="1" width="11.66015625" style="308" hidden="1" customWidth="1"/>
    <col min="2" max="2" width="64.33203125" style="309" customWidth="1"/>
    <col min="3" max="3" width="17.83203125" style="308" customWidth="1"/>
    <col min="4" max="5" width="18.16015625" style="308" customWidth="1"/>
    <col min="6" max="6" width="14.16015625" style="310" hidden="1" customWidth="1"/>
    <col min="7" max="7" width="69.16015625" style="309" customWidth="1"/>
    <col min="8" max="8" width="16.66015625" style="308" customWidth="1"/>
    <col min="9" max="10" width="18.16015625" style="308" customWidth="1"/>
    <col min="11" max="14" width="12" style="311" customWidth="1"/>
    <col min="15" max="237" width="12" style="308" customWidth="1"/>
    <col min="238" max="16384" width="12" style="312" customWidth="1"/>
  </cols>
  <sheetData>
    <row r="1" spans="2:14" s="307" customFormat="1" ht="14.25">
      <c r="B1" s="313" t="s">
        <v>261</v>
      </c>
      <c r="C1" s="314"/>
      <c r="D1" s="315"/>
      <c r="E1" s="315"/>
      <c r="F1" s="316"/>
      <c r="G1" s="317"/>
      <c r="H1" s="317"/>
      <c r="I1" s="315"/>
      <c r="J1" s="358"/>
      <c r="K1" s="311"/>
      <c r="L1" s="311"/>
      <c r="M1" s="311"/>
      <c r="N1" s="311"/>
    </row>
    <row r="2" spans="2:14" s="307" customFormat="1" ht="27">
      <c r="B2" s="318" t="s">
        <v>262</v>
      </c>
      <c r="C2" s="319"/>
      <c r="D2" s="319"/>
      <c r="E2" s="319"/>
      <c r="F2" s="320"/>
      <c r="G2" s="318"/>
      <c r="H2" s="319"/>
      <c r="I2" s="319"/>
      <c r="J2" s="319"/>
      <c r="K2" s="311"/>
      <c r="L2" s="311"/>
      <c r="M2" s="311"/>
      <c r="N2" s="311"/>
    </row>
    <row r="3" spans="2:14" s="307" customFormat="1" ht="14.25">
      <c r="B3" s="321"/>
      <c r="C3" s="322"/>
      <c r="D3" s="323"/>
      <c r="E3" s="323"/>
      <c r="F3" s="324"/>
      <c r="G3" s="325"/>
      <c r="H3" s="326"/>
      <c r="I3" s="323"/>
      <c r="J3" s="359" t="s">
        <v>64</v>
      </c>
      <c r="K3" s="311"/>
      <c r="L3" s="311"/>
      <c r="M3" s="311"/>
      <c r="N3" s="311"/>
    </row>
    <row r="4" spans="1:14" s="307" customFormat="1" ht="14.25">
      <c r="A4" s="327" t="s">
        <v>263</v>
      </c>
      <c r="B4" s="328" t="s">
        <v>264</v>
      </c>
      <c r="C4" s="329"/>
      <c r="D4" s="329"/>
      <c r="E4" s="329"/>
      <c r="F4" s="327" t="s">
        <v>263</v>
      </c>
      <c r="G4" s="328" t="s">
        <v>265</v>
      </c>
      <c r="H4" s="329"/>
      <c r="I4" s="329"/>
      <c r="J4" s="329"/>
      <c r="K4" s="311"/>
      <c r="L4" s="311"/>
      <c r="M4" s="311"/>
      <c r="N4" s="311"/>
    </row>
    <row r="5" spans="1:14" s="307" customFormat="1" ht="14.25">
      <c r="A5" s="327"/>
      <c r="B5" s="328" t="s">
        <v>266</v>
      </c>
      <c r="C5" s="330" t="s">
        <v>150</v>
      </c>
      <c r="D5" s="331" t="s">
        <v>267</v>
      </c>
      <c r="E5" s="331" t="s">
        <v>152</v>
      </c>
      <c r="F5" s="327"/>
      <c r="G5" s="328" t="s">
        <v>266</v>
      </c>
      <c r="H5" s="330" t="s">
        <v>150</v>
      </c>
      <c r="I5" s="331" t="s">
        <v>267</v>
      </c>
      <c r="J5" s="331" t="s">
        <v>152</v>
      </c>
      <c r="K5" s="311"/>
      <c r="L5" s="311"/>
      <c r="M5" s="311"/>
      <c r="N5" s="311"/>
    </row>
    <row r="6" spans="1:14" s="307" customFormat="1" ht="14.25">
      <c r="A6" s="327"/>
      <c r="B6" s="328"/>
      <c r="C6" s="332"/>
      <c r="D6" s="331"/>
      <c r="E6" s="331"/>
      <c r="F6" s="327"/>
      <c r="G6" s="328"/>
      <c r="H6" s="332"/>
      <c r="I6" s="331"/>
      <c r="J6" s="331"/>
      <c r="K6" s="311"/>
      <c r="L6" s="311"/>
      <c r="M6" s="311"/>
      <c r="N6" s="311"/>
    </row>
    <row r="7" spans="1:14" s="307" customFormat="1" ht="14.25">
      <c r="A7" s="327"/>
      <c r="B7" s="333" t="s">
        <v>154</v>
      </c>
      <c r="C7" s="334">
        <v>1</v>
      </c>
      <c r="D7" s="334">
        <v>2</v>
      </c>
      <c r="E7" s="334">
        <v>3</v>
      </c>
      <c r="F7" s="327"/>
      <c r="G7" s="333" t="s">
        <v>154</v>
      </c>
      <c r="H7" s="333">
        <v>5</v>
      </c>
      <c r="I7" s="333">
        <v>6</v>
      </c>
      <c r="J7" s="333">
        <v>7</v>
      </c>
      <c r="K7" s="311"/>
      <c r="L7" s="311"/>
      <c r="M7" s="311"/>
      <c r="N7" s="311"/>
    </row>
    <row r="8" spans="1:14" s="307" customFormat="1" ht="14.25">
      <c r="A8" s="327"/>
      <c r="B8" s="328" t="s">
        <v>268</v>
      </c>
      <c r="C8" s="335">
        <f>SUM(C9:C28)</f>
        <v>25173</v>
      </c>
      <c r="D8" s="335">
        <f>SUM(D9:D28)</f>
        <v>40000</v>
      </c>
      <c r="E8" s="335">
        <f>SUM(E9:E28)</f>
        <v>32812</v>
      </c>
      <c r="F8" s="327"/>
      <c r="G8" s="328" t="s">
        <v>269</v>
      </c>
      <c r="H8" s="335">
        <f>H9+H12+H15+H24+H27+H32+H36+H43+H50</f>
        <v>35292</v>
      </c>
      <c r="I8" s="335">
        <f>I9+I12+I15+I24+I27+I32+I36+I43+I50</f>
        <v>42652</v>
      </c>
      <c r="J8" s="335">
        <f>J9+J12+J15+J24+J27+J32+J36+J43+J50</f>
        <v>27754.2</v>
      </c>
      <c r="K8" s="311"/>
      <c r="L8" s="311"/>
      <c r="M8" s="311"/>
      <c r="N8" s="311"/>
    </row>
    <row r="9" spans="1:14" s="307" customFormat="1" ht="14.25">
      <c r="A9" s="327">
        <v>1030112</v>
      </c>
      <c r="B9" s="336" t="s">
        <v>270</v>
      </c>
      <c r="C9" s="337"/>
      <c r="D9" s="338"/>
      <c r="E9" s="338"/>
      <c r="F9" s="327">
        <v>207</v>
      </c>
      <c r="G9" s="339" t="s">
        <v>271</v>
      </c>
      <c r="H9" s="340">
        <v>59</v>
      </c>
      <c r="I9" s="346">
        <v>100</v>
      </c>
      <c r="J9" s="342">
        <v>26</v>
      </c>
      <c r="K9" s="311"/>
      <c r="L9" s="311"/>
      <c r="M9" s="311"/>
      <c r="N9" s="311"/>
    </row>
    <row r="10" spans="1:14" s="307" customFormat="1" ht="14.25">
      <c r="A10" s="327">
        <v>1030115</v>
      </c>
      <c r="B10" s="341" t="s">
        <v>272</v>
      </c>
      <c r="C10" s="341"/>
      <c r="D10" s="342"/>
      <c r="E10" s="342"/>
      <c r="F10" s="327">
        <v>20707</v>
      </c>
      <c r="G10" s="339" t="s">
        <v>273</v>
      </c>
      <c r="H10" s="343"/>
      <c r="I10" s="343"/>
      <c r="J10" s="342"/>
      <c r="K10" s="311"/>
      <c r="L10" s="311"/>
      <c r="M10" s="311"/>
      <c r="N10" s="311"/>
    </row>
    <row r="11" spans="1:14" s="307" customFormat="1" ht="14.25">
      <c r="A11" s="327">
        <v>1030129</v>
      </c>
      <c r="B11" s="341" t="s">
        <v>274</v>
      </c>
      <c r="C11" s="341"/>
      <c r="D11" s="338"/>
      <c r="E11" s="338"/>
      <c r="F11" s="327">
        <v>20709</v>
      </c>
      <c r="G11" s="341" t="s">
        <v>275</v>
      </c>
      <c r="H11" s="340">
        <v>59</v>
      </c>
      <c r="I11" s="346">
        <v>100</v>
      </c>
      <c r="J11" s="342">
        <v>26</v>
      </c>
      <c r="K11" s="311"/>
      <c r="L11" s="311"/>
      <c r="M11" s="311"/>
      <c r="N11" s="311"/>
    </row>
    <row r="12" spans="1:14" s="307" customFormat="1" ht="14.25">
      <c r="A12" s="327">
        <v>1030146</v>
      </c>
      <c r="B12" s="336" t="s">
        <v>276</v>
      </c>
      <c r="C12" s="344">
        <v>642</v>
      </c>
      <c r="D12" s="345">
        <v>618</v>
      </c>
      <c r="E12" s="338">
        <v>613</v>
      </c>
      <c r="F12" s="327">
        <v>208</v>
      </c>
      <c r="G12" s="339" t="s">
        <v>85</v>
      </c>
      <c r="H12" s="346">
        <f>H14+H13</f>
        <v>422</v>
      </c>
      <c r="I12" s="346">
        <v>893</v>
      </c>
      <c r="J12" s="342">
        <f>SUM(J13:J14)</f>
        <v>311</v>
      </c>
      <c r="K12" s="311"/>
      <c r="L12" s="311"/>
      <c r="M12" s="311"/>
      <c r="N12" s="311"/>
    </row>
    <row r="13" spans="1:14" s="307" customFormat="1" ht="14.25">
      <c r="A13" s="327">
        <v>1030147</v>
      </c>
      <c r="B13" s="336" t="s">
        <v>277</v>
      </c>
      <c r="C13" s="344">
        <v>132</v>
      </c>
      <c r="D13" s="345">
        <v>133</v>
      </c>
      <c r="E13" s="338">
        <v>92</v>
      </c>
      <c r="F13" s="327">
        <v>20822</v>
      </c>
      <c r="G13" s="341" t="s">
        <v>278</v>
      </c>
      <c r="H13" s="340">
        <v>333</v>
      </c>
      <c r="I13" s="346">
        <v>407</v>
      </c>
      <c r="J13" s="342">
        <v>193</v>
      </c>
      <c r="K13" s="311"/>
      <c r="L13" s="311"/>
      <c r="M13" s="311"/>
      <c r="N13" s="311"/>
    </row>
    <row r="14" spans="1:14" s="307" customFormat="1" ht="14.25">
      <c r="A14" s="327">
        <v>1030148</v>
      </c>
      <c r="B14" s="336" t="s">
        <v>279</v>
      </c>
      <c r="C14" s="344">
        <v>19624</v>
      </c>
      <c r="D14" s="345">
        <f>24967+10000</f>
        <v>34967</v>
      </c>
      <c r="E14" s="338">
        <v>26533</v>
      </c>
      <c r="F14" s="327">
        <v>20823</v>
      </c>
      <c r="G14" s="341" t="s">
        <v>280</v>
      </c>
      <c r="H14" s="340">
        <v>89</v>
      </c>
      <c r="I14" s="346">
        <v>486</v>
      </c>
      <c r="J14" s="342">
        <v>118</v>
      </c>
      <c r="K14" s="311"/>
      <c r="L14" s="311"/>
      <c r="M14" s="311"/>
      <c r="N14" s="311"/>
    </row>
    <row r="15" spans="1:14" s="307" customFormat="1" ht="14.25">
      <c r="A15" s="327">
        <v>1030150</v>
      </c>
      <c r="B15" s="336" t="s">
        <v>281</v>
      </c>
      <c r="C15" s="337"/>
      <c r="D15" s="337"/>
      <c r="E15" s="338"/>
      <c r="F15" s="327">
        <v>212</v>
      </c>
      <c r="G15" s="339" t="s">
        <v>91</v>
      </c>
      <c r="H15" s="339">
        <f>H16+H17+H18+H19+H20+H21+H22+H23</f>
        <v>15157</v>
      </c>
      <c r="I15" s="339">
        <v>35518</v>
      </c>
      <c r="J15" s="342">
        <f>SUM(J16:J23)</f>
        <v>21586.2</v>
      </c>
      <c r="K15" s="311"/>
      <c r="L15" s="311"/>
      <c r="M15" s="311"/>
      <c r="N15" s="311"/>
    </row>
    <row r="16" spans="1:14" s="307" customFormat="1" ht="14.25">
      <c r="A16" s="327">
        <v>1030155</v>
      </c>
      <c r="B16" s="336" t="s">
        <v>282</v>
      </c>
      <c r="C16" s="345">
        <v>67</v>
      </c>
      <c r="D16" s="345">
        <v>60</v>
      </c>
      <c r="E16" s="338">
        <v>98</v>
      </c>
      <c r="F16" s="327">
        <v>21208</v>
      </c>
      <c r="G16" s="339" t="s">
        <v>283</v>
      </c>
      <c r="H16" s="346">
        <v>14458</v>
      </c>
      <c r="I16" s="346">
        <v>30545</v>
      </c>
      <c r="J16" s="342">
        <f>14996+1085.2</f>
        <v>16081.2</v>
      </c>
      <c r="K16" s="311"/>
      <c r="L16" s="311"/>
      <c r="M16" s="311"/>
      <c r="N16" s="311"/>
    </row>
    <row r="17" spans="1:14" s="307" customFormat="1" ht="14.25">
      <c r="A17" s="327">
        <v>1030156</v>
      </c>
      <c r="B17" s="341" t="s">
        <v>284</v>
      </c>
      <c r="C17" s="344">
        <v>3965</v>
      </c>
      <c r="D17" s="345">
        <v>3522</v>
      </c>
      <c r="E17" s="338">
        <v>4763</v>
      </c>
      <c r="F17" s="327">
        <v>21210</v>
      </c>
      <c r="G17" s="339" t="s">
        <v>285</v>
      </c>
      <c r="H17" s="346"/>
      <c r="I17" s="346">
        <v>618</v>
      </c>
      <c r="J17" s="342">
        <v>863</v>
      </c>
      <c r="K17" s="311"/>
      <c r="L17" s="311"/>
      <c r="M17" s="311"/>
      <c r="N17" s="311"/>
    </row>
    <row r="18" spans="1:14" s="307" customFormat="1" ht="14.25">
      <c r="A18" s="327">
        <v>1030157</v>
      </c>
      <c r="B18" s="336" t="s">
        <v>286</v>
      </c>
      <c r="C18" s="337"/>
      <c r="D18" s="337"/>
      <c r="E18" s="338"/>
      <c r="F18" s="327">
        <v>21211</v>
      </c>
      <c r="G18" s="339" t="s">
        <v>287</v>
      </c>
      <c r="H18" s="346"/>
      <c r="I18" s="346">
        <v>133</v>
      </c>
      <c r="J18" s="342">
        <v>0</v>
      </c>
      <c r="K18" s="311"/>
      <c r="L18" s="311"/>
      <c r="M18" s="311"/>
      <c r="N18" s="311"/>
    </row>
    <row r="19" spans="1:14" s="307" customFormat="1" ht="14.25">
      <c r="A19" s="327">
        <v>1030158</v>
      </c>
      <c r="B19" s="336" t="s">
        <v>288</v>
      </c>
      <c r="C19" s="337"/>
      <c r="D19" s="337"/>
      <c r="E19" s="342"/>
      <c r="F19" s="327">
        <v>21213</v>
      </c>
      <c r="G19" s="339" t="s">
        <v>289</v>
      </c>
      <c r="H19" s="340">
        <v>699</v>
      </c>
      <c r="I19" s="346">
        <v>3522</v>
      </c>
      <c r="J19" s="342">
        <v>3964</v>
      </c>
      <c r="K19" s="311"/>
      <c r="L19" s="311"/>
      <c r="M19" s="311"/>
      <c r="N19" s="311"/>
    </row>
    <row r="20" spans="1:14" s="307" customFormat="1" ht="14.25">
      <c r="A20" s="327">
        <v>1030178</v>
      </c>
      <c r="B20" s="341" t="s">
        <v>290</v>
      </c>
      <c r="C20" s="344">
        <v>737</v>
      </c>
      <c r="D20" s="345">
        <v>700</v>
      </c>
      <c r="E20" s="338">
        <v>708</v>
      </c>
      <c r="F20" s="327">
        <v>21214</v>
      </c>
      <c r="G20" s="339" t="s">
        <v>291</v>
      </c>
      <c r="H20" s="346"/>
      <c r="I20" s="346">
        <v>700</v>
      </c>
      <c r="J20" s="342">
        <v>678</v>
      </c>
      <c r="K20" s="311"/>
      <c r="L20" s="311"/>
      <c r="M20" s="311"/>
      <c r="N20" s="311"/>
    </row>
    <row r="21" spans="1:14" s="307" customFormat="1" ht="14.25">
      <c r="A21" s="327">
        <v>1030180</v>
      </c>
      <c r="B21" s="341" t="s">
        <v>292</v>
      </c>
      <c r="C21" s="344">
        <v>6</v>
      </c>
      <c r="D21" s="338"/>
      <c r="E21" s="338">
        <v>5</v>
      </c>
      <c r="F21" s="327">
        <v>21215</v>
      </c>
      <c r="G21" s="339" t="s">
        <v>293</v>
      </c>
      <c r="H21" s="343"/>
      <c r="I21" s="343"/>
      <c r="J21" s="342"/>
      <c r="K21" s="311"/>
      <c r="L21" s="311"/>
      <c r="M21" s="311"/>
      <c r="N21" s="311"/>
    </row>
    <row r="22" spans="1:14" s="307" customFormat="1" ht="14.25">
      <c r="A22" s="327">
        <v>1030199</v>
      </c>
      <c r="B22" s="341" t="s">
        <v>294</v>
      </c>
      <c r="C22" s="347"/>
      <c r="D22" s="342"/>
      <c r="E22" s="342"/>
      <c r="F22" s="327">
        <v>21216</v>
      </c>
      <c r="G22" s="339" t="s">
        <v>295</v>
      </c>
      <c r="H22" s="343"/>
      <c r="I22" s="343"/>
      <c r="J22" s="342"/>
      <c r="K22" s="311"/>
      <c r="L22" s="311"/>
      <c r="M22" s="311"/>
      <c r="N22" s="311"/>
    </row>
    <row r="23" spans="1:14" s="307" customFormat="1" ht="28.5">
      <c r="A23" s="327">
        <v>10310</v>
      </c>
      <c r="B23" s="341" t="s">
        <v>296</v>
      </c>
      <c r="C23" s="341"/>
      <c r="D23" s="342"/>
      <c r="E23" s="342"/>
      <c r="F23" s="327">
        <v>21219</v>
      </c>
      <c r="G23" s="339" t="s">
        <v>297</v>
      </c>
      <c r="H23" s="343"/>
      <c r="I23" s="343"/>
      <c r="J23" s="342"/>
      <c r="K23" s="311"/>
      <c r="L23" s="311"/>
      <c r="M23" s="311"/>
      <c r="N23" s="311"/>
    </row>
    <row r="24" spans="1:14" s="307" customFormat="1" ht="14.25">
      <c r="A24" s="327"/>
      <c r="B24" s="341"/>
      <c r="C24" s="341"/>
      <c r="D24" s="338"/>
      <c r="E24" s="338"/>
      <c r="F24" s="327">
        <v>213</v>
      </c>
      <c r="G24" s="339" t="s">
        <v>298</v>
      </c>
      <c r="H24" s="346">
        <f>H25+H26</f>
        <v>1076</v>
      </c>
      <c r="I24" s="346">
        <v>1000</v>
      </c>
      <c r="J24" s="342">
        <f>J25+J26</f>
        <v>464</v>
      </c>
      <c r="K24" s="311"/>
      <c r="L24" s="311"/>
      <c r="M24" s="311"/>
      <c r="N24" s="311"/>
    </row>
    <row r="25" spans="1:14" s="307" customFormat="1" ht="14.25">
      <c r="A25" s="327"/>
      <c r="B25" s="341"/>
      <c r="C25" s="341"/>
      <c r="D25" s="342"/>
      <c r="E25" s="342"/>
      <c r="F25" s="327">
        <v>21366</v>
      </c>
      <c r="G25" s="339" t="s">
        <v>299</v>
      </c>
      <c r="H25" s="343"/>
      <c r="I25" s="343"/>
      <c r="J25" s="342"/>
      <c r="K25" s="311"/>
      <c r="L25" s="311"/>
      <c r="M25" s="311"/>
      <c r="N25" s="311"/>
    </row>
    <row r="26" spans="1:14" s="307" customFormat="1" ht="14.25">
      <c r="A26" s="327"/>
      <c r="B26" s="341"/>
      <c r="C26" s="341"/>
      <c r="D26" s="342"/>
      <c r="E26" s="342"/>
      <c r="F26" s="327">
        <v>21369</v>
      </c>
      <c r="G26" s="339" t="s">
        <v>300</v>
      </c>
      <c r="H26" s="340">
        <v>1076</v>
      </c>
      <c r="I26" s="346">
        <v>1000</v>
      </c>
      <c r="J26" s="342">
        <v>464</v>
      </c>
      <c r="K26" s="311"/>
      <c r="L26" s="311"/>
      <c r="M26" s="311"/>
      <c r="N26" s="311"/>
    </row>
    <row r="27" spans="1:14" s="307" customFormat="1" ht="14.25">
      <c r="A27" s="327"/>
      <c r="B27" s="341"/>
      <c r="C27" s="341"/>
      <c r="D27" s="342"/>
      <c r="E27" s="342"/>
      <c r="F27" s="327">
        <v>214</v>
      </c>
      <c r="G27" s="339" t="s">
        <v>301</v>
      </c>
      <c r="H27" s="343"/>
      <c r="I27" s="343"/>
      <c r="J27" s="342"/>
      <c r="K27" s="311"/>
      <c r="L27" s="311"/>
      <c r="M27" s="311"/>
      <c r="N27" s="311"/>
    </row>
    <row r="28" spans="1:14" s="307" customFormat="1" ht="14.25">
      <c r="A28" s="327"/>
      <c r="B28" s="341"/>
      <c r="C28" s="341"/>
      <c r="D28" s="342"/>
      <c r="E28" s="342"/>
      <c r="F28" s="327">
        <v>21460</v>
      </c>
      <c r="G28" s="339" t="s">
        <v>302</v>
      </c>
      <c r="H28" s="343"/>
      <c r="I28" s="342"/>
      <c r="J28" s="342"/>
      <c r="K28" s="311"/>
      <c r="L28" s="311"/>
      <c r="M28" s="311"/>
      <c r="N28" s="311"/>
    </row>
    <row r="29" spans="1:14" s="307" customFormat="1" ht="14.25">
      <c r="A29" s="327"/>
      <c r="B29" s="341"/>
      <c r="C29" s="341"/>
      <c r="D29" s="342"/>
      <c r="E29" s="342"/>
      <c r="F29" s="327">
        <v>21463</v>
      </c>
      <c r="G29" s="339" t="s">
        <v>303</v>
      </c>
      <c r="H29" s="343"/>
      <c r="I29" s="342"/>
      <c r="J29" s="342"/>
      <c r="K29" s="311"/>
      <c r="L29" s="311"/>
      <c r="M29" s="311"/>
      <c r="N29" s="311"/>
    </row>
    <row r="30" spans="1:14" s="307" customFormat="1" ht="14.25">
      <c r="A30" s="327"/>
      <c r="B30" s="348"/>
      <c r="C30" s="349"/>
      <c r="D30" s="350"/>
      <c r="E30" s="350"/>
      <c r="F30" s="327">
        <v>21469</v>
      </c>
      <c r="G30" s="339" t="s">
        <v>304</v>
      </c>
      <c r="H30" s="343"/>
      <c r="I30" s="342"/>
      <c r="J30" s="342"/>
      <c r="K30" s="311"/>
      <c r="L30" s="311"/>
      <c r="M30" s="311"/>
      <c r="N30" s="311"/>
    </row>
    <row r="31" spans="1:14" s="307" customFormat="1" ht="28.5">
      <c r="A31" s="327"/>
      <c r="B31" s="348"/>
      <c r="C31" s="349"/>
      <c r="D31" s="350"/>
      <c r="E31" s="350"/>
      <c r="F31" s="327">
        <v>21470</v>
      </c>
      <c r="G31" s="339" t="s">
        <v>305</v>
      </c>
      <c r="H31" s="343"/>
      <c r="I31" s="342"/>
      <c r="J31" s="342"/>
      <c r="K31" s="311"/>
      <c r="L31" s="311"/>
      <c r="M31" s="311"/>
      <c r="N31" s="311"/>
    </row>
    <row r="32" spans="1:14" s="307" customFormat="1" ht="14.25">
      <c r="A32" s="327"/>
      <c r="B32" s="348"/>
      <c r="C32" s="349"/>
      <c r="D32" s="350"/>
      <c r="E32" s="350"/>
      <c r="F32" s="327">
        <v>229</v>
      </c>
      <c r="G32" s="339" t="s">
        <v>120</v>
      </c>
      <c r="H32" s="346">
        <f>SUM(H33:H35)</f>
        <v>427</v>
      </c>
      <c r="I32" s="342">
        <v>2060</v>
      </c>
      <c r="J32" s="342">
        <f>J33+J34+J35</f>
        <v>2286</v>
      </c>
      <c r="K32" s="311"/>
      <c r="L32" s="311"/>
      <c r="M32" s="311"/>
      <c r="N32" s="311"/>
    </row>
    <row r="33" spans="1:14" s="307" customFormat="1" ht="14.25">
      <c r="A33" s="327"/>
      <c r="B33" s="348"/>
      <c r="C33" s="349"/>
      <c r="D33" s="350"/>
      <c r="E33" s="350"/>
      <c r="F33" s="327">
        <v>22904</v>
      </c>
      <c r="G33" s="339" t="s">
        <v>306</v>
      </c>
      <c r="H33" s="343"/>
      <c r="I33" s="342">
        <v>2000</v>
      </c>
      <c r="J33" s="342">
        <v>2000</v>
      </c>
      <c r="K33" s="311"/>
      <c r="L33" s="311"/>
      <c r="M33" s="311"/>
      <c r="N33" s="311"/>
    </row>
    <row r="34" spans="1:14" s="307" customFormat="1" ht="14.25">
      <c r="A34" s="327"/>
      <c r="B34" s="348"/>
      <c r="C34" s="349"/>
      <c r="D34" s="350"/>
      <c r="E34" s="350"/>
      <c r="F34" s="327">
        <v>22908</v>
      </c>
      <c r="G34" s="339" t="s">
        <v>307</v>
      </c>
      <c r="H34" s="343"/>
      <c r="I34" s="342"/>
      <c r="J34" s="342"/>
      <c r="K34" s="311"/>
      <c r="L34" s="311"/>
      <c r="M34" s="311"/>
      <c r="N34" s="311"/>
    </row>
    <row r="35" spans="1:14" s="307" customFormat="1" ht="14.25">
      <c r="A35" s="327"/>
      <c r="B35" s="341"/>
      <c r="C35" s="341"/>
      <c r="D35" s="342"/>
      <c r="E35" s="342"/>
      <c r="F35" s="327">
        <v>22960</v>
      </c>
      <c r="G35" s="339" t="s">
        <v>308</v>
      </c>
      <c r="H35" s="340">
        <v>427</v>
      </c>
      <c r="I35" s="346">
        <v>60</v>
      </c>
      <c r="J35" s="342">
        <v>286</v>
      </c>
      <c r="K35" s="311"/>
      <c r="L35" s="311"/>
      <c r="M35" s="311"/>
      <c r="N35" s="311"/>
    </row>
    <row r="36" spans="1:14" s="307" customFormat="1" ht="14.25">
      <c r="A36" s="327"/>
      <c r="B36" s="351"/>
      <c r="C36" s="351"/>
      <c r="D36" s="352"/>
      <c r="E36" s="352"/>
      <c r="F36" s="327">
        <v>23204</v>
      </c>
      <c r="G36" s="353" t="s">
        <v>309</v>
      </c>
      <c r="H36" s="346">
        <f>H37+H38+H39+H40+H41+H42</f>
        <v>3151</v>
      </c>
      <c r="I36" s="346">
        <v>3081</v>
      </c>
      <c r="J36" s="342">
        <f>SUM(J37:J41)</f>
        <v>3081</v>
      </c>
      <c r="K36" s="311"/>
      <c r="L36" s="311"/>
      <c r="M36" s="311"/>
      <c r="N36" s="311"/>
    </row>
    <row r="37" spans="1:14" s="307" customFormat="1" ht="14.25">
      <c r="A37" s="327"/>
      <c r="B37" s="341"/>
      <c r="C37" s="341"/>
      <c r="D37" s="342"/>
      <c r="E37" s="342"/>
      <c r="F37" s="327">
        <v>2320401</v>
      </c>
      <c r="G37" s="339" t="s">
        <v>310</v>
      </c>
      <c r="H37" s="339"/>
      <c r="I37" s="339"/>
      <c r="J37" s="342"/>
      <c r="K37" s="311"/>
      <c r="L37" s="311"/>
      <c r="M37" s="311"/>
      <c r="N37" s="311"/>
    </row>
    <row r="38" spans="1:14" s="307" customFormat="1" ht="14.25">
      <c r="A38" s="327"/>
      <c r="B38" s="341"/>
      <c r="C38" s="341"/>
      <c r="D38" s="342"/>
      <c r="E38" s="342"/>
      <c r="F38" s="327">
        <v>2320411</v>
      </c>
      <c r="G38" s="354" t="s">
        <v>311</v>
      </c>
      <c r="H38" s="346">
        <v>3151</v>
      </c>
      <c r="I38" s="346">
        <v>3081</v>
      </c>
      <c r="J38" s="342">
        <v>3081</v>
      </c>
      <c r="K38" s="311"/>
      <c r="L38" s="311"/>
      <c r="M38" s="311"/>
      <c r="N38" s="311"/>
    </row>
    <row r="39" spans="1:14" s="307" customFormat="1" ht="14.25">
      <c r="A39" s="327"/>
      <c r="B39" s="341"/>
      <c r="C39" s="341"/>
      <c r="D39" s="342"/>
      <c r="E39" s="342"/>
      <c r="F39" s="327">
        <v>2320431</v>
      </c>
      <c r="G39" s="339" t="s">
        <v>312</v>
      </c>
      <c r="H39" s="339"/>
      <c r="I39" s="342"/>
      <c r="J39" s="342"/>
      <c r="K39" s="311"/>
      <c r="L39" s="311"/>
      <c r="M39" s="311"/>
      <c r="N39" s="311"/>
    </row>
    <row r="40" spans="1:14" s="307" customFormat="1" ht="14.25">
      <c r="A40" s="327"/>
      <c r="B40" s="341"/>
      <c r="C40" s="341"/>
      <c r="D40" s="342"/>
      <c r="E40" s="342"/>
      <c r="F40" s="327">
        <v>2320433</v>
      </c>
      <c r="G40" s="339" t="s">
        <v>313</v>
      </c>
      <c r="H40" s="339"/>
      <c r="I40" s="342"/>
      <c r="J40" s="342"/>
      <c r="K40" s="311"/>
      <c r="L40" s="311"/>
      <c r="M40" s="311"/>
      <c r="N40" s="311"/>
    </row>
    <row r="41" spans="1:14" s="307" customFormat="1" ht="14.25">
      <c r="A41" s="327"/>
      <c r="B41" s="341"/>
      <c r="C41" s="341"/>
      <c r="D41" s="342"/>
      <c r="E41" s="342"/>
      <c r="F41" s="327">
        <v>2320498</v>
      </c>
      <c r="G41" s="339" t="s">
        <v>314</v>
      </c>
      <c r="H41" s="339"/>
      <c r="I41" s="342"/>
      <c r="J41" s="342"/>
      <c r="K41" s="311"/>
      <c r="L41" s="311"/>
      <c r="M41" s="311"/>
      <c r="N41" s="311"/>
    </row>
    <row r="42" spans="1:14" s="307" customFormat="1" ht="14.25">
      <c r="A42" s="327"/>
      <c r="B42" s="341"/>
      <c r="C42" s="341"/>
      <c r="D42" s="342"/>
      <c r="E42" s="342"/>
      <c r="F42" s="327">
        <v>2320499</v>
      </c>
      <c r="G42" s="339" t="s">
        <v>315</v>
      </c>
      <c r="H42" s="339"/>
      <c r="I42" s="342"/>
      <c r="J42" s="342"/>
      <c r="K42" s="311"/>
      <c r="L42" s="311"/>
      <c r="M42" s="311"/>
      <c r="N42" s="311"/>
    </row>
    <row r="43" spans="1:14" s="307" customFormat="1" ht="14.25">
      <c r="A43" s="327"/>
      <c r="B43" s="341"/>
      <c r="C43" s="341"/>
      <c r="D43" s="342"/>
      <c r="E43" s="342"/>
      <c r="F43" s="327">
        <v>23304</v>
      </c>
      <c r="G43" s="353" t="s">
        <v>316</v>
      </c>
      <c r="H43" s="355"/>
      <c r="I43" s="342"/>
      <c r="J43" s="342"/>
      <c r="K43" s="311"/>
      <c r="L43" s="311"/>
      <c r="M43" s="311"/>
      <c r="N43" s="311"/>
    </row>
    <row r="44" spans="1:14" s="307" customFormat="1" ht="14.25">
      <c r="A44" s="327"/>
      <c r="B44" s="341"/>
      <c r="C44" s="341"/>
      <c r="D44" s="342"/>
      <c r="E44" s="342"/>
      <c r="F44" s="327">
        <v>2330401</v>
      </c>
      <c r="G44" s="354" t="s">
        <v>317</v>
      </c>
      <c r="H44" s="356"/>
      <c r="I44" s="342"/>
      <c r="J44" s="342"/>
      <c r="K44" s="311"/>
      <c r="L44" s="311"/>
      <c r="M44" s="311"/>
      <c r="N44" s="311"/>
    </row>
    <row r="45" spans="1:14" s="307" customFormat="1" ht="14.25">
      <c r="A45" s="327"/>
      <c r="B45" s="341"/>
      <c r="C45" s="341"/>
      <c r="D45" s="342"/>
      <c r="E45" s="342"/>
      <c r="F45" s="327">
        <v>2330411</v>
      </c>
      <c r="G45" s="354" t="s">
        <v>318</v>
      </c>
      <c r="H45" s="356"/>
      <c r="I45" s="342"/>
      <c r="J45" s="342"/>
      <c r="K45" s="311"/>
      <c r="L45" s="311"/>
      <c r="M45" s="311"/>
      <c r="N45" s="311"/>
    </row>
    <row r="46" spans="1:14" s="307" customFormat="1" ht="14.25">
      <c r="A46" s="327"/>
      <c r="B46" s="341"/>
      <c r="C46" s="341"/>
      <c r="D46" s="342"/>
      <c r="E46" s="342"/>
      <c r="F46" s="327">
        <v>2330431</v>
      </c>
      <c r="G46" s="354" t="s">
        <v>319</v>
      </c>
      <c r="H46" s="356"/>
      <c r="I46" s="342"/>
      <c r="J46" s="342"/>
      <c r="K46" s="311"/>
      <c r="L46" s="311"/>
      <c r="M46" s="311"/>
      <c r="N46" s="311"/>
    </row>
    <row r="47" spans="1:14" s="307" customFormat="1" ht="14.25">
      <c r="A47" s="327"/>
      <c r="B47" s="341"/>
      <c r="C47" s="341"/>
      <c r="D47" s="342"/>
      <c r="E47" s="342"/>
      <c r="F47" s="327">
        <v>2330433</v>
      </c>
      <c r="G47" s="339" t="s">
        <v>320</v>
      </c>
      <c r="H47" s="339"/>
      <c r="I47" s="342"/>
      <c r="J47" s="342"/>
      <c r="K47" s="311"/>
      <c r="L47" s="311"/>
      <c r="M47" s="311"/>
      <c r="N47" s="311"/>
    </row>
    <row r="48" spans="1:14" s="307" customFormat="1" ht="14.25">
      <c r="A48" s="327"/>
      <c r="B48" s="341"/>
      <c r="C48" s="341"/>
      <c r="D48" s="342"/>
      <c r="E48" s="342"/>
      <c r="F48" s="327">
        <v>2330498</v>
      </c>
      <c r="G48" s="339" t="s">
        <v>321</v>
      </c>
      <c r="H48" s="339"/>
      <c r="I48" s="342"/>
      <c r="J48" s="342"/>
      <c r="K48" s="311"/>
      <c r="L48" s="311"/>
      <c r="M48" s="311"/>
      <c r="N48" s="311"/>
    </row>
    <row r="49" spans="1:14" s="307" customFormat="1" ht="14.25">
      <c r="A49" s="327"/>
      <c r="B49" s="341"/>
      <c r="C49" s="341"/>
      <c r="D49" s="342"/>
      <c r="E49" s="342"/>
      <c r="F49" s="327">
        <v>2330499</v>
      </c>
      <c r="G49" s="339" t="s">
        <v>322</v>
      </c>
      <c r="H49" s="339"/>
      <c r="I49" s="342"/>
      <c r="J49" s="342"/>
      <c r="K49" s="311"/>
      <c r="L49" s="311"/>
      <c r="M49" s="311"/>
      <c r="N49" s="311"/>
    </row>
    <row r="50" spans="1:14" s="307" customFormat="1" ht="14.25">
      <c r="A50" s="327"/>
      <c r="B50" s="341"/>
      <c r="C50" s="341"/>
      <c r="D50" s="342"/>
      <c r="E50" s="342"/>
      <c r="F50" s="327">
        <v>234</v>
      </c>
      <c r="G50" s="339" t="s">
        <v>323</v>
      </c>
      <c r="H50" s="339">
        <f>SUM(H51:H68)</f>
        <v>15000</v>
      </c>
      <c r="I50" s="342"/>
      <c r="J50" s="342"/>
      <c r="K50" s="311"/>
      <c r="L50" s="311"/>
      <c r="M50" s="311"/>
      <c r="N50" s="311"/>
    </row>
    <row r="51" spans="1:14" s="307" customFormat="1" ht="14.25">
      <c r="A51" s="327"/>
      <c r="B51" s="341"/>
      <c r="C51" s="341"/>
      <c r="D51" s="342"/>
      <c r="E51" s="342"/>
      <c r="F51" s="327">
        <v>2340101</v>
      </c>
      <c r="G51" s="339" t="s">
        <v>324</v>
      </c>
      <c r="H51" s="339"/>
      <c r="I51" s="342"/>
      <c r="J51" s="342"/>
      <c r="K51" s="311"/>
      <c r="L51" s="311"/>
      <c r="M51" s="311"/>
      <c r="N51" s="311"/>
    </row>
    <row r="52" spans="1:14" s="307" customFormat="1" ht="14.25">
      <c r="A52" s="327"/>
      <c r="B52" s="341"/>
      <c r="C52" s="341"/>
      <c r="D52" s="342"/>
      <c r="E52" s="342"/>
      <c r="F52" s="327">
        <v>2340102</v>
      </c>
      <c r="G52" s="339" t="s">
        <v>325</v>
      </c>
      <c r="H52" s="339"/>
      <c r="I52" s="342"/>
      <c r="J52" s="342"/>
      <c r="K52" s="311"/>
      <c r="L52" s="311"/>
      <c r="M52" s="311"/>
      <c r="N52" s="311"/>
    </row>
    <row r="53" spans="1:14" s="307" customFormat="1" ht="14.25">
      <c r="A53" s="327"/>
      <c r="B53" s="341"/>
      <c r="C53" s="341"/>
      <c r="D53" s="342"/>
      <c r="E53" s="342"/>
      <c r="F53" s="327">
        <v>2340103</v>
      </c>
      <c r="G53" s="339" t="s">
        <v>326</v>
      </c>
      <c r="H53" s="339"/>
      <c r="I53" s="342"/>
      <c r="J53" s="342"/>
      <c r="K53" s="311"/>
      <c r="L53" s="311"/>
      <c r="M53" s="311"/>
      <c r="N53" s="311"/>
    </row>
    <row r="54" spans="1:14" s="307" customFormat="1" ht="14.25">
      <c r="A54" s="327"/>
      <c r="B54" s="341"/>
      <c r="C54" s="341"/>
      <c r="D54" s="342"/>
      <c r="E54" s="342"/>
      <c r="F54" s="327">
        <v>2340104</v>
      </c>
      <c r="G54" s="339" t="s">
        <v>327</v>
      </c>
      <c r="H54" s="339"/>
      <c r="I54" s="342"/>
      <c r="J54" s="342"/>
      <c r="K54" s="311"/>
      <c r="L54" s="311"/>
      <c r="M54" s="311"/>
      <c r="N54" s="311"/>
    </row>
    <row r="55" spans="1:14" s="307" customFormat="1" ht="14.25">
      <c r="A55" s="327"/>
      <c r="B55" s="341"/>
      <c r="C55" s="341"/>
      <c r="D55" s="342"/>
      <c r="E55" s="342"/>
      <c r="F55" s="327">
        <v>2340105</v>
      </c>
      <c r="G55" s="339" t="s">
        <v>328</v>
      </c>
      <c r="H55" s="339"/>
      <c r="I55" s="342"/>
      <c r="J55" s="342"/>
      <c r="K55" s="311"/>
      <c r="L55" s="311"/>
      <c r="M55" s="311"/>
      <c r="N55" s="311"/>
    </row>
    <row r="56" spans="1:14" s="307" customFormat="1" ht="14.25">
      <c r="A56" s="327"/>
      <c r="B56" s="341"/>
      <c r="C56" s="341"/>
      <c r="D56" s="342"/>
      <c r="E56" s="342"/>
      <c r="F56" s="327">
        <v>2340106</v>
      </c>
      <c r="G56" s="339" t="s">
        <v>329</v>
      </c>
      <c r="H56" s="339"/>
      <c r="I56" s="342"/>
      <c r="J56" s="342"/>
      <c r="K56" s="311"/>
      <c r="L56" s="311"/>
      <c r="M56" s="311"/>
      <c r="N56" s="311"/>
    </row>
    <row r="57" spans="1:14" s="307" customFormat="1" ht="14.25">
      <c r="A57" s="327"/>
      <c r="B57" s="341"/>
      <c r="C57" s="341"/>
      <c r="D57" s="342"/>
      <c r="E57" s="342"/>
      <c r="F57" s="327">
        <v>2340107</v>
      </c>
      <c r="G57" s="339" t="s">
        <v>330</v>
      </c>
      <c r="H57" s="339"/>
      <c r="I57" s="342"/>
      <c r="J57" s="342"/>
      <c r="K57" s="311"/>
      <c r="L57" s="311"/>
      <c r="M57" s="311"/>
      <c r="N57" s="311"/>
    </row>
    <row r="58" spans="1:14" s="307" customFormat="1" ht="14.25">
      <c r="A58" s="327"/>
      <c r="B58" s="341"/>
      <c r="C58" s="341"/>
      <c r="D58" s="342"/>
      <c r="E58" s="342"/>
      <c r="F58" s="327">
        <v>2340108</v>
      </c>
      <c r="G58" s="339" t="s">
        <v>331</v>
      </c>
      <c r="H58" s="357">
        <v>12766</v>
      </c>
      <c r="I58" s="342"/>
      <c r="J58" s="342"/>
      <c r="K58" s="311"/>
      <c r="L58" s="311"/>
      <c r="M58" s="311"/>
      <c r="N58" s="311"/>
    </row>
    <row r="59" spans="1:14" s="307" customFormat="1" ht="14.25">
      <c r="A59" s="327"/>
      <c r="B59" s="341"/>
      <c r="C59" s="341"/>
      <c r="D59" s="342"/>
      <c r="E59" s="342"/>
      <c r="F59" s="327">
        <v>2340109</v>
      </c>
      <c r="G59" s="339" t="s">
        <v>332</v>
      </c>
      <c r="H59" s="339"/>
      <c r="I59" s="342"/>
      <c r="J59" s="342"/>
      <c r="K59" s="311"/>
      <c r="L59" s="311"/>
      <c r="M59" s="311"/>
      <c r="N59" s="311"/>
    </row>
    <row r="60" spans="1:14" s="307" customFormat="1" ht="14.25">
      <c r="A60" s="327"/>
      <c r="B60" s="341"/>
      <c r="C60" s="341"/>
      <c r="D60" s="342"/>
      <c r="E60" s="342"/>
      <c r="F60" s="327">
        <v>2340110</v>
      </c>
      <c r="G60" s="339" t="s">
        <v>333</v>
      </c>
      <c r="H60" s="339"/>
      <c r="I60" s="342"/>
      <c r="J60" s="342"/>
      <c r="K60" s="311"/>
      <c r="L60" s="311"/>
      <c r="M60" s="311"/>
      <c r="N60" s="311"/>
    </row>
    <row r="61" spans="1:14" s="307" customFormat="1" ht="14.25">
      <c r="A61" s="327"/>
      <c r="B61" s="341"/>
      <c r="C61" s="341"/>
      <c r="D61" s="342"/>
      <c r="E61" s="342"/>
      <c r="F61" s="327">
        <v>2340111</v>
      </c>
      <c r="G61" s="339" t="s">
        <v>334</v>
      </c>
      <c r="H61" s="339"/>
      <c r="I61" s="342"/>
      <c r="J61" s="342"/>
      <c r="K61" s="311"/>
      <c r="L61" s="311"/>
      <c r="M61" s="311"/>
      <c r="N61" s="311"/>
    </row>
    <row r="62" spans="1:14" s="307" customFormat="1" ht="14.25">
      <c r="A62" s="327"/>
      <c r="B62" s="341"/>
      <c r="C62" s="341"/>
      <c r="D62" s="342"/>
      <c r="E62" s="342"/>
      <c r="F62" s="327">
        <v>2340199</v>
      </c>
      <c r="G62" s="339" t="s">
        <v>335</v>
      </c>
      <c r="H62" s="357">
        <v>2234</v>
      </c>
      <c r="I62" s="342"/>
      <c r="J62" s="342"/>
      <c r="K62" s="311"/>
      <c r="L62" s="311"/>
      <c r="M62" s="311"/>
      <c r="N62" s="311"/>
    </row>
    <row r="63" spans="1:14" s="307" customFormat="1" ht="14.25">
      <c r="A63" s="327"/>
      <c r="B63" s="341"/>
      <c r="C63" s="341"/>
      <c r="D63" s="342"/>
      <c r="E63" s="342"/>
      <c r="F63" s="327">
        <v>2340201</v>
      </c>
      <c r="G63" s="339" t="s">
        <v>336</v>
      </c>
      <c r="H63" s="339"/>
      <c r="I63" s="342"/>
      <c r="J63" s="342"/>
      <c r="K63" s="311"/>
      <c r="L63" s="311"/>
      <c r="M63" s="311"/>
      <c r="N63" s="311"/>
    </row>
    <row r="64" spans="1:14" s="307" customFormat="1" ht="14.25">
      <c r="A64" s="327"/>
      <c r="B64" s="341"/>
      <c r="C64" s="341"/>
      <c r="D64" s="342"/>
      <c r="E64" s="342"/>
      <c r="F64" s="327">
        <v>2340202</v>
      </c>
      <c r="G64" s="339" t="s">
        <v>337</v>
      </c>
      <c r="H64" s="339"/>
      <c r="I64" s="342"/>
      <c r="J64" s="342"/>
      <c r="K64" s="311"/>
      <c r="L64" s="311"/>
      <c r="M64" s="311"/>
      <c r="N64" s="311"/>
    </row>
    <row r="65" spans="1:14" s="307" customFormat="1" ht="14.25">
      <c r="A65" s="327"/>
      <c r="B65" s="341"/>
      <c r="C65" s="341"/>
      <c r="D65" s="342"/>
      <c r="E65" s="342"/>
      <c r="F65" s="327">
        <v>2340203</v>
      </c>
      <c r="G65" s="339" t="s">
        <v>338</v>
      </c>
      <c r="H65" s="339"/>
      <c r="I65" s="342"/>
      <c r="J65" s="342"/>
      <c r="K65" s="311"/>
      <c r="L65" s="311"/>
      <c r="M65" s="311"/>
      <c r="N65" s="311"/>
    </row>
    <row r="66" spans="1:14" s="307" customFormat="1" ht="14.25">
      <c r="A66" s="327"/>
      <c r="B66" s="341"/>
      <c r="C66" s="341"/>
      <c r="D66" s="342"/>
      <c r="E66" s="342"/>
      <c r="F66" s="327">
        <v>2340204</v>
      </c>
      <c r="G66" s="339" t="s">
        <v>339</v>
      </c>
      <c r="H66" s="339"/>
      <c r="I66" s="342"/>
      <c r="J66" s="342"/>
      <c r="K66" s="311"/>
      <c r="L66" s="311"/>
      <c r="M66" s="311"/>
      <c r="N66" s="311"/>
    </row>
    <row r="67" spans="1:14" s="307" customFormat="1" ht="14.25">
      <c r="A67" s="327"/>
      <c r="B67" s="341"/>
      <c r="C67" s="341"/>
      <c r="D67" s="342"/>
      <c r="E67" s="342"/>
      <c r="F67" s="327">
        <v>2340205</v>
      </c>
      <c r="G67" s="339" t="s">
        <v>340</v>
      </c>
      <c r="H67" s="339"/>
      <c r="I67" s="342"/>
      <c r="J67" s="342"/>
      <c r="K67" s="311"/>
      <c r="L67" s="311"/>
      <c r="M67" s="311"/>
      <c r="N67" s="311"/>
    </row>
    <row r="68" spans="1:14" s="307" customFormat="1" ht="14.25">
      <c r="A68" s="327"/>
      <c r="B68" s="341"/>
      <c r="C68" s="341"/>
      <c r="D68" s="342"/>
      <c r="E68" s="342"/>
      <c r="F68" s="327">
        <v>2340299</v>
      </c>
      <c r="G68" s="339" t="s">
        <v>341</v>
      </c>
      <c r="H68" s="339"/>
      <c r="I68" s="342"/>
      <c r="J68" s="342"/>
      <c r="K68" s="311"/>
      <c r="L68" s="311"/>
      <c r="M68" s="311"/>
      <c r="N68" s="311"/>
    </row>
    <row r="69" spans="1:14" s="307" customFormat="1" ht="14.25">
      <c r="A69" s="327"/>
      <c r="B69" s="341"/>
      <c r="C69" s="341"/>
      <c r="D69" s="342"/>
      <c r="E69" s="342"/>
      <c r="F69" s="327"/>
      <c r="G69" s="339"/>
      <c r="H69" s="339"/>
      <c r="I69" s="352"/>
      <c r="J69" s="352"/>
      <c r="K69" s="311"/>
      <c r="L69" s="311"/>
      <c r="M69" s="311"/>
      <c r="N69" s="311"/>
    </row>
    <row r="70" spans="1:14" s="307" customFormat="1" ht="14.25">
      <c r="A70" s="327">
        <v>11011</v>
      </c>
      <c r="B70" s="360" t="s">
        <v>192</v>
      </c>
      <c r="C70" s="335">
        <f aca="true" t="shared" si="0" ref="C70:J70">SUM(C71:C76)</f>
        <v>0</v>
      </c>
      <c r="D70" s="335">
        <f t="shared" si="0"/>
        <v>2000</v>
      </c>
      <c r="E70" s="335">
        <f t="shared" si="0"/>
        <v>2000</v>
      </c>
      <c r="F70" s="327"/>
      <c r="G70" s="360" t="s">
        <v>342</v>
      </c>
      <c r="H70" s="361">
        <f t="shared" si="0"/>
        <v>2200</v>
      </c>
      <c r="I70" s="361">
        <f t="shared" si="0"/>
        <v>10844</v>
      </c>
      <c r="J70" s="361">
        <f t="shared" si="0"/>
        <v>10844</v>
      </c>
      <c r="K70" s="311"/>
      <c r="L70" s="311"/>
      <c r="M70" s="311"/>
      <c r="N70" s="311"/>
    </row>
    <row r="71" spans="1:14" s="307" customFormat="1" ht="14.25">
      <c r="A71" s="327">
        <v>110110201</v>
      </c>
      <c r="B71" s="362" t="s">
        <v>343</v>
      </c>
      <c r="C71" s="362"/>
      <c r="D71" s="363"/>
      <c r="E71" s="363"/>
      <c r="F71" s="327">
        <v>2310401</v>
      </c>
      <c r="G71" s="362" t="s">
        <v>344</v>
      </c>
      <c r="H71" s="362"/>
      <c r="I71" s="338"/>
      <c r="J71" s="352"/>
      <c r="K71" s="311"/>
      <c r="L71" s="311"/>
      <c r="M71" s="311"/>
      <c r="N71" s="311"/>
    </row>
    <row r="72" spans="1:14" s="307" customFormat="1" ht="14.25">
      <c r="A72" s="327">
        <v>110110211</v>
      </c>
      <c r="B72" s="362" t="s">
        <v>345</v>
      </c>
      <c r="C72" s="362"/>
      <c r="D72" s="363"/>
      <c r="E72" s="363"/>
      <c r="F72" s="327">
        <v>2310411</v>
      </c>
      <c r="G72" s="362" t="s">
        <v>346</v>
      </c>
      <c r="H72" s="340">
        <v>2200</v>
      </c>
      <c r="I72" s="346">
        <v>10844</v>
      </c>
      <c r="J72" s="352">
        <v>10844</v>
      </c>
      <c r="K72" s="311"/>
      <c r="L72" s="311"/>
      <c r="M72" s="311"/>
      <c r="N72" s="311"/>
    </row>
    <row r="73" spans="1:14" s="307" customFormat="1" ht="14.25">
      <c r="A73" s="327">
        <v>110110231</v>
      </c>
      <c r="B73" s="339" t="s">
        <v>347</v>
      </c>
      <c r="C73" s="339"/>
      <c r="D73" s="363"/>
      <c r="E73" s="363"/>
      <c r="F73" s="327">
        <v>2310431</v>
      </c>
      <c r="G73" s="362" t="s">
        <v>348</v>
      </c>
      <c r="H73" s="362"/>
      <c r="I73" s="342"/>
      <c r="J73" s="352"/>
      <c r="K73" s="311"/>
      <c r="L73" s="311"/>
      <c r="M73" s="311"/>
      <c r="N73" s="311"/>
    </row>
    <row r="74" spans="1:14" s="307" customFormat="1" ht="14.25">
      <c r="A74" s="327">
        <v>110110233</v>
      </c>
      <c r="B74" s="339" t="s">
        <v>349</v>
      </c>
      <c r="C74" s="339"/>
      <c r="D74" s="363"/>
      <c r="E74" s="363"/>
      <c r="F74" s="327">
        <v>2310433</v>
      </c>
      <c r="G74" s="362" t="s">
        <v>350</v>
      </c>
      <c r="H74" s="362"/>
      <c r="I74" s="342"/>
      <c r="J74" s="352"/>
      <c r="K74" s="311"/>
      <c r="L74" s="311"/>
      <c r="M74" s="311"/>
      <c r="N74" s="311"/>
    </row>
    <row r="75" spans="1:14" s="307" customFormat="1" ht="14.25">
      <c r="A75" s="327">
        <v>110110298</v>
      </c>
      <c r="B75" s="364" t="s">
        <v>351</v>
      </c>
      <c r="C75" s="364"/>
      <c r="D75" s="363"/>
      <c r="E75" s="363"/>
      <c r="F75" s="327">
        <v>2310498</v>
      </c>
      <c r="G75" s="362" t="s">
        <v>352</v>
      </c>
      <c r="H75" s="362"/>
      <c r="I75" s="342"/>
      <c r="J75" s="352"/>
      <c r="K75" s="311"/>
      <c r="L75" s="311"/>
      <c r="M75" s="311"/>
      <c r="N75" s="311"/>
    </row>
    <row r="76" spans="1:14" s="307" customFormat="1" ht="14.25">
      <c r="A76" s="327">
        <v>110110299</v>
      </c>
      <c r="B76" s="364" t="s">
        <v>353</v>
      </c>
      <c r="C76" s="364"/>
      <c r="D76" s="365">
        <v>2000</v>
      </c>
      <c r="E76" s="363">
        <v>2000</v>
      </c>
      <c r="F76" s="327">
        <v>2310499</v>
      </c>
      <c r="G76" s="362" t="s">
        <v>354</v>
      </c>
      <c r="H76" s="362"/>
      <c r="I76" s="342"/>
      <c r="J76" s="352"/>
      <c r="K76" s="311"/>
      <c r="L76" s="311"/>
      <c r="M76" s="311"/>
      <c r="N76" s="311"/>
    </row>
    <row r="77" spans="1:14" s="307" customFormat="1" ht="14.25">
      <c r="A77" s="327"/>
      <c r="B77" s="364"/>
      <c r="C77" s="364"/>
      <c r="D77" s="363"/>
      <c r="E77" s="363"/>
      <c r="F77" s="327"/>
      <c r="G77" s="366"/>
      <c r="H77" s="366"/>
      <c r="I77" s="342"/>
      <c r="J77" s="342"/>
      <c r="K77" s="311"/>
      <c r="L77" s="311"/>
      <c r="M77" s="311"/>
      <c r="N77" s="311"/>
    </row>
    <row r="78" spans="1:14" s="307" customFormat="1" ht="14.25">
      <c r="A78" s="327"/>
      <c r="B78" s="328" t="s">
        <v>199</v>
      </c>
      <c r="C78" s="335">
        <f aca="true" t="shared" si="1" ref="C78:J78">SUM(C79:C82)</f>
        <v>23706</v>
      </c>
      <c r="D78" s="335">
        <f t="shared" si="1"/>
        <v>11496</v>
      </c>
      <c r="E78" s="335">
        <f t="shared" si="1"/>
        <v>6429</v>
      </c>
      <c r="F78" s="327"/>
      <c r="G78" s="328" t="s">
        <v>355</v>
      </c>
      <c r="H78" s="367">
        <f t="shared" si="1"/>
        <v>11387</v>
      </c>
      <c r="I78" s="367">
        <f t="shared" si="1"/>
        <v>0</v>
      </c>
      <c r="J78" s="367">
        <f t="shared" si="1"/>
        <v>2642.8</v>
      </c>
      <c r="K78" s="311"/>
      <c r="L78" s="311"/>
      <c r="M78" s="311"/>
      <c r="N78" s="311"/>
    </row>
    <row r="79" spans="1:14" s="307" customFormat="1" ht="14.25">
      <c r="A79" s="327">
        <v>1100401</v>
      </c>
      <c r="B79" s="347" t="s">
        <v>356</v>
      </c>
      <c r="C79" s="368">
        <v>2955</v>
      </c>
      <c r="D79" s="369">
        <v>2955</v>
      </c>
      <c r="E79" s="338">
        <v>3497</v>
      </c>
      <c r="F79" s="327">
        <v>2300603</v>
      </c>
      <c r="G79" s="341" t="s">
        <v>357</v>
      </c>
      <c r="H79" s="341"/>
      <c r="I79" s="342"/>
      <c r="J79" s="342"/>
      <c r="K79" s="311"/>
      <c r="L79" s="311"/>
      <c r="M79" s="311"/>
      <c r="N79" s="311"/>
    </row>
    <row r="80" spans="1:14" s="307" customFormat="1" ht="14.25">
      <c r="A80" s="327">
        <v>1100403</v>
      </c>
      <c r="B80" s="347" t="s">
        <v>358</v>
      </c>
      <c r="C80" s="368">
        <v>15000</v>
      </c>
      <c r="D80" s="369">
        <v>0</v>
      </c>
      <c r="E80" s="338"/>
      <c r="F80" s="327">
        <v>2300802</v>
      </c>
      <c r="G80" s="370" t="s">
        <v>359</v>
      </c>
      <c r="H80" s="371">
        <v>8455</v>
      </c>
      <c r="I80" s="342"/>
      <c r="J80" s="342">
        <v>227</v>
      </c>
      <c r="K80" s="311"/>
      <c r="L80" s="311"/>
      <c r="M80" s="311"/>
      <c r="N80" s="311"/>
    </row>
    <row r="81" spans="1:14" s="307" customFormat="1" ht="14.25">
      <c r="A81" s="327">
        <v>11008</v>
      </c>
      <c r="B81" s="347" t="s">
        <v>360</v>
      </c>
      <c r="C81" s="368">
        <v>5751</v>
      </c>
      <c r="D81" s="369">
        <v>8541</v>
      </c>
      <c r="E81" s="338">
        <v>2932</v>
      </c>
      <c r="F81" s="327">
        <v>2300804</v>
      </c>
      <c r="G81" s="370" t="s">
        <v>361</v>
      </c>
      <c r="H81" s="372"/>
      <c r="I81" s="342"/>
      <c r="J81" s="342"/>
      <c r="K81" s="311"/>
      <c r="L81" s="311"/>
      <c r="M81" s="311"/>
      <c r="N81" s="311"/>
    </row>
    <row r="82" spans="1:14" s="307" customFormat="1" ht="14.25">
      <c r="A82" s="327">
        <v>11009</v>
      </c>
      <c r="B82" s="347" t="s">
        <v>362</v>
      </c>
      <c r="C82" s="368"/>
      <c r="D82" s="338"/>
      <c r="E82" s="338"/>
      <c r="F82" s="327">
        <v>2300902</v>
      </c>
      <c r="G82" s="373" t="s">
        <v>363</v>
      </c>
      <c r="H82" s="371">
        <v>2932</v>
      </c>
      <c r="I82" s="342"/>
      <c r="J82" s="342">
        <v>2415.8</v>
      </c>
      <c r="K82" s="311"/>
      <c r="L82" s="311"/>
      <c r="M82" s="311"/>
      <c r="N82" s="311"/>
    </row>
    <row r="83" spans="1:14" s="307" customFormat="1" ht="14.25">
      <c r="A83" s="327"/>
      <c r="B83" s="347"/>
      <c r="C83" s="374"/>
      <c r="D83" s="342"/>
      <c r="E83" s="342"/>
      <c r="F83" s="327"/>
      <c r="G83" s="347"/>
      <c r="H83" s="374"/>
      <c r="I83" s="342"/>
      <c r="J83" s="342"/>
      <c r="K83" s="311"/>
      <c r="L83" s="311"/>
      <c r="M83" s="311"/>
      <c r="N83" s="311"/>
    </row>
    <row r="84" spans="1:14" s="307" customFormat="1" ht="14.25">
      <c r="A84" s="327"/>
      <c r="B84" s="328" t="s">
        <v>140</v>
      </c>
      <c r="C84" s="335">
        <f aca="true" t="shared" si="2" ref="C84:J84">C8+C70+C78</f>
        <v>48879</v>
      </c>
      <c r="D84" s="335">
        <f t="shared" si="2"/>
        <v>53496</v>
      </c>
      <c r="E84" s="335">
        <f t="shared" si="2"/>
        <v>41241</v>
      </c>
      <c r="F84" s="327"/>
      <c r="G84" s="328" t="s">
        <v>141</v>
      </c>
      <c r="H84" s="335">
        <f t="shared" si="2"/>
        <v>48879</v>
      </c>
      <c r="I84" s="335">
        <f t="shared" si="2"/>
        <v>53496</v>
      </c>
      <c r="J84" s="335">
        <f t="shared" si="2"/>
        <v>41241</v>
      </c>
      <c r="K84" s="311"/>
      <c r="L84" s="311"/>
      <c r="M84" s="311"/>
      <c r="N84" s="311"/>
    </row>
    <row r="85" spans="2:7" s="307" customFormat="1" ht="13.5">
      <c r="B85" s="375"/>
      <c r="F85" s="376"/>
      <c r="G85" s="375"/>
    </row>
    <row r="86" spans="2:10" s="307" customFormat="1" ht="13.5">
      <c r="B86" s="375"/>
      <c r="F86" s="376"/>
      <c r="G86" s="375"/>
      <c r="J86" s="307">
        <f>E84-J84</f>
        <v>0</v>
      </c>
    </row>
    <row r="87" spans="2:7" s="307" customFormat="1" ht="13.5">
      <c r="B87" s="375"/>
      <c r="F87" s="376"/>
      <c r="G87" s="375"/>
    </row>
    <row r="88" spans="2:7" s="307" customFormat="1" ht="13.5">
      <c r="B88" s="375"/>
      <c r="F88" s="376"/>
      <c r="G88" s="375"/>
    </row>
    <row r="89" spans="2:7" s="307" customFormat="1" ht="13.5">
      <c r="B89" s="375"/>
      <c r="F89" s="376"/>
      <c r="G89" s="375"/>
    </row>
    <row r="90" spans="2:7" s="307" customFormat="1" ht="13.5">
      <c r="B90" s="375"/>
      <c r="F90" s="376"/>
      <c r="G90" s="375"/>
    </row>
    <row r="91" spans="2:7" s="307" customFormat="1" ht="13.5">
      <c r="B91" s="375"/>
      <c r="F91" s="376"/>
      <c r="G91" s="375"/>
    </row>
    <row r="92" spans="2:7" s="307" customFormat="1" ht="13.5">
      <c r="B92" s="375"/>
      <c r="F92" s="376"/>
      <c r="G92" s="375"/>
    </row>
    <row r="93" spans="2:7" s="307" customFormat="1" ht="13.5">
      <c r="B93" s="375"/>
      <c r="F93" s="376"/>
      <c r="G93" s="375"/>
    </row>
    <row r="94" spans="2:7" s="307" customFormat="1" ht="13.5">
      <c r="B94" s="375"/>
      <c r="F94" s="376"/>
      <c r="G94" s="375"/>
    </row>
    <row r="95" spans="2:7" s="307" customFormat="1" ht="13.5">
      <c r="B95" s="375"/>
      <c r="F95" s="376"/>
      <c r="G95" s="375"/>
    </row>
    <row r="96" spans="2:7" s="307" customFormat="1" ht="13.5">
      <c r="B96" s="375"/>
      <c r="F96" s="376"/>
      <c r="G96" s="375"/>
    </row>
    <row r="97" spans="2:7" s="307" customFormat="1" ht="13.5">
      <c r="B97" s="375"/>
      <c r="F97" s="376"/>
      <c r="G97" s="375"/>
    </row>
    <row r="98" spans="2:7" s="307" customFormat="1" ht="13.5">
      <c r="B98" s="375"/>
      <c r="F98" s="376"/>
      <c r="G98" s="375"/>
    </row>
    <row r="99" spans="2:7" s="307" customFormat="1" ht="13.5">
      <c r="B99" s="375"/>
      <c r="F99" s="376"/>
      <c r="G99" s="375"/>
    </row>
    <row r="100" spans="2:7" s="307" customFormat="1" ht="13.5">
      <c r="B100" s="375"/>
      <c r="F100" s="376"/>
      <c r="G100" s="375"/>
    </row>
    <row r="101" spans="2:7" s="307" customFormat="1" ht="13.5">
      <c r="B101" s="375"/>
      <c r="F101" s="376"/>
      <c r="G101" s="375"/>
    </row>
    <row r="102" spans="2:7" s="307" customFormat="1" ht="13.5">
      <c r="B102" s="375"/>
      <c r="F102" s="376"/>
      <c r="G102" s="375"/>
    </row>
    <row r="103" spans="2:7" s="307" customFormat="1" ht="13.5">
      <c r="B103" s="375"/>
      <c r="F103" s="376"/>
      <c r="G103" s="375"/>
    </row>
    <row r="104" spans="2:7" s="307" customFormat="1" ht="13.5">
      <c r="B104" s="375"/>
      <c r="F104" s="376"/>
      <c r="G104" s="375"/>
    </row>
    <row r="105" spans="2:7" s="307" customFormat="1" ht="13.5">
      <c r="B105" s="375"/>
      <c r="F105" s="376"/>
      <c r="G105" s="375"/>
    </row>
    <row r="106" spans="2:7" s="307" customFormat="1" ht="13.5">
      <c r="B106" s="375"/>
      <c r="F106" s="376"/>
      <c r="G106" s="375"/>
    </row>
    <row r="107" spans="2:7" s="307" customFormat="1" ht="13.5">
      <c r="B107" s="375"/>
      <c r="F107" s="376"/>
      <c r="G107" s="375"/>
    </row>
    <row r="108" spans="2:7" s="307" customFormat="1" ht="13.5">
      <c r="B108" s="375"/>
      <c r="F108" s="376"/>
      <c r="G108" s="375"/>
    </row>
    <row r="109" spans="2:7" s="307" customFormat="1" ht="13.5">
      <c r="B109" s="375"/>
      <c r="F109" s="376"/>
      <c r="G109" s="375"/>
    </row>
    <row r="110" spans="2:7" s="307" customFormat="1" ht="13.5">
      <c r="B110" s="375"/>
      <c r="F110" s="376"/>
      <c r="G110" s="375"/>
    </row>
    <row r="111" spans="2:7" s="307" customFormat="1" ht="13.5">
      <c r="B111" s="375"/>
      <c r="F111" s="376"/>
      <c r="G111" s="375"/>
    </row>
    <row r="112" spans="2:7" s="307" customFormat="1" ht="13.5">
      <c r="B112" s="375"/>
      <c r="F112" s="376"/>
      <c r="G112" s="375"/>
    </row>
    <row r="113" spans="2:7" s="307" customFormat="1" ht="13.5">
      <c r="B113" s="375"/>
      <c r="F113" s="376"/>
      <c r="G113" s="375"/>
    </row>
    <row r="114" spans="2:7" s="307" customFormat="1" ht="13.5">
      <c r="B114" s="375"/>
      <c r="F114" s="376"/>
      <c r="G114" s="375"/>
    </row>
    <row r="115" spans="2:7" s="307" customFormat="1" ht="13.5">
      <c r="B115" s="375"/>
      <c r="F115" s="376"/>
      <c r="G115" s="375"/>
    </row>
    <row r="116" spans="2:7" s="307" customFormat="1" ht="13.5">
      <c r="B116" s="375"/>
      <c r="F116" s="376"/>
      <c r="G116" s="375"/>
    </row>
    <row r="117" spans="1:10" ht="13.5">
      <c r="A117" s="307"/>
      <c r="B117" s="375"/>
      <c r="C117" s="307"/>
      <c r="D117" s="307"/>
      <c r="E117" s="307"/>
      <c r="F117" s="376"/>
      <c r="G117" s="375"/>
      <c r="H117" s="307"/>
      <c r="I117" s="307"/>
      <c r="J117" s="307"/>
    </row>
    <row r="118" spans="1:10" ht="13.5">
      <c r="A118" s="307"/>
      <c r="B118" s="375"/>
      <c r="C118" s="307"/>
      <c r="D118" s="307"/>
      <c r="E118" s="307"/>
      <c r="F118" s="376"/>
      <c r="G118" s="375"/>
      <c r="H118" s="307"/>
      <c r="I118" s="307"/>
      <c r="J118" s="307"/>
    </row>
    <row r="119" spans="1:10" ht="13.5">
      <c r="A119" s="307"/>
      <c r="B119" s="375"/>
      <c r="C119" s="307"/>
      <c r="D119" s="307"/>
      <c r="E119" s="307"/>
      <c r="F119" s="376"/>
      <c r="G119" s="375"/>
      <c r="H119" s="307"/>
      <c r="I119" s="307"/>
      <c r="J119" s="307"/>
    </row>
    <row r="120" spans="1:10" ht="13.5">
      <c r="A120" s="307"/>
      <c r="B120" s="375"/>
      <c r="C120" s="307"/>
      <c r="D120" s="307"/>
      <c r="E120" s="307"/>
      <c r="F120" s="376"/>
      <c r="G120" s="375"/>
      <c r="H120" s="307"/>
      <c r="I120" s="307"/>
      <c r="J120" s="307"/>
    </row>
    <row r="121" spans="1:10" ht="13.5">
      <c r="A121" s="307"/>
      <c r="B121" s="375"/>
      <c r="C121" s="307"/>
      <c r="D121" s="307"/>
      <c r="E121" s="307"/>
      <c r="F121" s="376"/>
      <c r="G121" s="375"/>
      <c r="H121" s="307"/>
      <c r="I121" s="307"/>
      <c r="J121" s="307"/>
    </row>
    <row r="122" spans="1:10" ht="13.5">
      <c r="A122" s="307"/>
      <c r="B122" s="375"/>
      <c r="C122" s="307"/>
      <c r="D122" s="307"/>
      <c r="E122" s="307"/>
      <c r="F122" s="376"/>
      <c r="G122" s="375"/>
      <c r="H122" s="307"/>
      <c r="I122" s="307"/>
      <c r="J122" s="307"/>
    </row>
  </sheetData>
  <sheetProtection/>
  <mergeCells count="11">
    <mergeCell ref="B2:J2"/>
    <mergeCell ref="B4:E4"/>
    <mergeCell ref="G4:J4"/>
    <mergeCell ref="B5:B6"/>
    <mergeCell ref="C5:C6"/>
    <mergeCell ref="D5:D6"/>
    <mergeCell ref="E5:E6"/>
    <mergeCell ref="G5:G6"/>
    <mergeCell ref="H5:H6"/>
    <mergeCell ref="I5:I6"/>
    <mergeCell ref="J5:J6"/>
  </mergeCells>
  <conditionalFormatting sqref="I72">
    <cfRule type="expression" priority="1" dxfId="1" stopIfTrue="1">
      <formula>"len($A:$A)=3"</formula>
    </cfRule>
  </conditionalFormatting>
  <conditionalFormatting sqref="B71:C72 G71:H77">
    <cfRule type="expression" priority="2" dxfId="1" stopIfTrue="1">
      <formula>"len($A:$A)=3"</formula>
    </cfRule>
  </conditionalFormatting>
  <printOptions horizontalCentered="1"/>
  <pageMargins left="0.786805555555556" right="0.786805555555556" top="0.4326388888888891" bottom="0.354166666666667" header="0.236111111111111" footer="0.0388888888888889"/>
  <pageSetup horizontalDpi="600" verticalDpi="600" orientation="landscape" paperSize="8" scale="88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Q155"/>
  <sheetViews>
    <sheetView showZeros="0" view="pageBreakPreview" zoomScale="81" zoomScaleSheetLayoutView="81" workbookViewId="0" topLeftCell="B1">
      <selection activeCell="P83" sqref="B4:P83"/>
    </sheetView>
  </sheetViews>
  <sheetFormatPr defaultColWidth="12" defaultRowHeight="11.25"/>
  <cols>
    <col min="1" max="1" width="14.16015625" style="168" hidden="1" customWidth="1"/>
    <col min="2" max="2" width="41.5" style="170" customWidth="1"/>
    <col min="3" max="3" width="17.83203125" style="168" hidden="1" customWidth="1"/>
    <col min="4" max="5" width="18.16015625" style="169" hidden="1" customWidth="1"/>
    <col min="6" max="7" width="18.16015625" style="171" customWidth="1"/>
    <col min="8" max="8" width="17.83203125" style="172" customWidth="1"/>
    <col min="9" max="9" width="21.5" style="173" hidden="1" customWidth="1"/>
    <col min="10" max="10" width="48.5" style="170" customWidth="1"/>
    <col min="11" max="11" width="16.66015625" style="168" hidden="1" customWidth="1"/>
    <col min="12" max="13" width="18.16015625" style="169" hidden="1" customWidth="1"/>
    <col min="14" max="14" width="18.16015625" style="169" customWidth="1"/>
    <col min="15" max="15" width="18.16015625" style="171" customWidth="1"/>
    <col min="16" max="16" width="18.16015625" style="172" customWidth="1"/>
    <col min="17" max="18" width="21" style="174" hidden="1" customWidth="1"/>
    <col min="19" max="19" width="15.66015625" style="174" hidden="1" customWidth="1"/>
    <col min="20" max="20" width="33.33203125" style="168" customWidth="1"/>
    <col min="21" max="219" width="12" style="168" customWidth="1"/>
    <col min="220" max="220" width="12" style="175" customWidth="1"/>
    <col min="221" max="16384" width="12" style="176" customWidth="1"/>
  </cols>
  <sheetData>
    <row r="1" spans="2:19" s="168" customFormat="1" ht="40.5" customHeight="1">
      <c r="B1" s="177" t="s">
        <v>364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4"/>
      <c r="R1" s="174"/>
      <c r="S1" s="174"/>
    </row>
    <row r="2" spans="2:19" s="168" customFormat="1" ht="18" customHeight="1">
      <c r="B2" s="178"/>
      <c r="C2" s="179"/>
      <c r="D2" s="180"/>
      <c r="E2" s="180"/>
      <c r="F2" s="180"/>
      <c r="G2" s="180"/>
      <c r="H2" s="181"/>
      <c r="I2" s="234"/>
      <c r="J2" s="235"/>
      <c r="K2" s="236"/>
      <c r="L2" s="180"/>
      <c r="M2" s="237" t="s">
        <v>64</v>
      </c>
      <c r="N2" s="237"/>
      <c r="O2" s="237"/>
      <c r="P2" s="238" t="s">
        <v>64</v>
      </c>
      <c r="Q2" s="174"/>
      <c r="R2" s="174"/>
      <c r="S2" s="174"/>
    </row>
    <row r="3" spans="1:19" s="168" customFormat="1" ht="24.75" customHeight="1">
      <c r="A3" s="182" t="s">
        <v>263</v>
      </c>
      <c r="B3" s="183" t="s">
        <v>365</v>
      </c>
      <c r="C3" s="184"/>
      <c r="D3" s="184"/>
      <c r="E3" s="184"/>
      <c r="F3" s="184"/>
      <c r="G3" s="184"/>
      <c r="H3" s="184"/>
      <c r="I3" s="239" t="s">
        <v>263</v>
      </c>
      <c r="J3" s="240" t="s">
        <v>366</v>
      </c>
      <c r="K3" s="241"/>
      <c r="L3" s="241"/>
      <c r="M3" s="241"/>
      <c r="N3" s="241"/>
      <c r="O3" s="241"/>
      <c r="P3" s="241"/>
      <c r="Q3" s="241"/>
      <c r="R3" s="241"/>
      <c r="S3" s="241"/>
    </row>
    <row r="4" spans="1:19" s="168" customFormat="1" ht="24.75" customHeight="1">
      <c r="A4" s="182"/>
      <c r="B4" s="185" t="s">
        <v>266</v>
      </c>
      <c r="C4" s="186" t="s">
        <v>240</v>
      </c>
      <c r="D4" s="187" t="s">
        <v>267</v>
      </c>
      <c r="E4" s="188" t="s">
        <v>367</v>
      </c>
      <c r="F4" s="189" t="s">
        <v>243</v>
      </c>
      <c r="G4" s="190" t="s">
        <v>368</v>
      </c>
      <c r="H4" s="191" t="s">
        <v>245</v>
      </c>
      <c r="I4" s="182"/>
      <c r="J4" s="242" t="s">
        <v>266</v>
      </c>
      <c r="K4" s="243" t="s">
        <v>240</v>
      </c>
      <c r="L4" s="193" t="s">
        <v>267</v>
      </c>
      <c r="M4" s="193" t="s">
        <v>367</v>
      </c>
      <c r="N4" s="192" t="s">
        <v>243</v>
      </c>
      <c r="O4" s="190" t="s">
        <v>244</v>
      </c>
      <c r="P4" s="192" t="s">
        <v>245</v>
      </c>
      <c r="Q4" s="262" t="s">
        <v>369</v>
      </c>
      <c r="R4" s="262"/>
      <c r="S4" s="263"/>
    </row>
    <row r="5" spans="1:19" s="168" customFormat="1" ht="24.75" customHeight="1">
      <c r="A5" s="182"/>
      <c r="B5" s="185"/>
      <c r="C5" s="189"/>
      <c r="D5" s="187"/>
      <c r="E5" s="188"/>
      <c r="F5" s="192"/>
      <c r="G5" s="193"/>
      <c r="H5" s="194"/>
      <c r="I5" s="182"/>
      <c r="J5" s="185"/>
      <c r="K5" s="189"/>
      <c r="L5" s="187"/>
      <c r="M5" s="187"/>
      <c r="N5" s="192"/>
      <c r="O5" s="193"/>
      <c r="P5" s="192"/>
      <c r="Q5" s="262" t="s">
        <v>370</v>
      </c>
      <c r="R5" s="262" t="s">
        <v>371</v>
      </c>
      <c r="S5" s="262" t="s">
        <v>372</v>
      </c>
    </row>
    <row r="6" spans="1:19" s="168" customFormat="1" ht="18" customHeight="1">
      <c r="A6" s="182"/>
      <c r="B6" s="195" t="s">
        <v>154</v>
      </c>
      <c r="C6" s="196">
        <v>1</v>
      </c>
      <c r="D6" s="197">
        <v>2</v>
      </c>
      <c r="E6" s="198">
        <v>3</v>
      </c>
      <c r="F6" s="198">
        <v>1</v>
      </c>
      <c r="G6" s="198">
        <v>2</v>
      </c>
      <c r="H6" s="199">
        <v>3</v>
      </c>
      <c r="I6" s="182"/>
      <c r="J6" s="195" t="s">
        <v>154</v>
      </c>
      <c r="K6" s="195">
        <v>5</v>
      </c>
      <c r="L6" s="244">
        <v>6</v>
      </c>
      <c r="M6" s="244">
        <v>7</v>
      </c>
      <c r="N6" s="244">
        <v>4</v>
      </c>
      <c r="O6" s="244">
        <v>5</v>
      </c>
      <c r="P6" s="195">
        <v>6</v>
      </c>
      <c r="Q6" s="264"/>
      <c r="R6" s="264"/>
      <c r="S6" s="264"/>
    </row>
    <row r="7" spans="1:251" s="169" customFormat="1" ht="18" customHeight="1">
      <c r="A7" s="200"/>
      <c r="B7" s="201" t="s">
        <v>268</v>
      </c>
      <c r="C7" s="202">
        <f>SUM(C8:C27)</f>
        <v>40000</v>
      </c>
      <c r="D7" s="202">
        <f>SUM(D8:D27)</f>
        <v>40000</v>
      </c>
      <c r="E7" s="203">
        <f>SUM(E8:E27)</f>
        <v>32812</v>
      </c>
      <c r="F7" s="204">
        <f>SUM(F8:F27)</f>
        <v>62131</v>
      </c>
      <c r="G7" s="204"/>
      <c r="H7" s="204">
        <f>SUM(H8:H27)</f>
        <v>62131</v>
      </c>
      <c r="I7" s="200"/>
      <c r="J7" s="201" t="s">
        <v>269</v>
      </c>
      <c r="K7" s="202">
        <f aca="true" t="shared" si="0" ref="K7:S7">K8+K11+K14+K23+K26+K31+K35+K42+K49</f>
        <v>40652</v>
      </c>
      <c r="L7" s="202">
        <f t="shared" si="0"/>
        <v>42652</v>
      </c>
      <c r="M7" s="202">
        <f t="shared" si="0"/>
        <v>27754.2</v>
      </c>
      <c r="N7" s="202">
        <f t="shared" si="0"/>
        <v>30611</v>
      </c>
      <c r="O7" s="245">
        <f t="shared" si="0"/>
        <v>43359</v>
      </c>
      <c r="P7" s="245">
        <f t="shared" si="0"/>
        <v>73970</v>
      </c>
      <c r="Q7" s="265">
        <f t="shared" si="0"/>
        <v>26247</v>
      </c>
      <c r="R7" s="265">
        <f>SUM(R8:R67)</f>
        <v>3737</v>
      </c>
      <c r="S7" s="265">
        <f>SUM(S8:S67)</f>
        <v>4804</v>
      </c>
      <c r="T7" s="266"/>
      <c r="HL7" s="268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  <c r="IO7" s="269"/>
      <c r="IP7" s="269"/>
      <c r="IQ7" s="269"/>
    </row>
    <row r="8" spans="1:19" s="168" customFormat="1" ht="30" customHeight="1">
      <c r="A8" s="182">
        <v>1030112</v>
      </c>
      <c r="B8" s="205" t="s">
        <v>270</v>
      </c>
      <c r="C8" s="206"/>
      <c r="D8" s="207">
        <f>'全县基金执3'!D9</f>
        <v>0</v>
      </c>
      <c r="E8" s="207">
        <f>'全县基金执3'!E9</f>
        <v>0</v>
      </c>
      <c r="F8" s="208"/>
      <c r="G8" s="209"/>
      <c r="H8" s="210"/>
      <c r="I8" s="182">
        <v>207</v>
      </c>
      <c r="J8" s="246" t="s">
        <v>271</v>
      </c>
      <c r="K8" s="247">
        <f>K9+K10</f>
        <v>100</v>
      </c>
      <c r="L8" s="248">
        <f>SUM(L9:L10)</f>
        <v>100</v>
      </c>
      <c r="M8" s="248">
        <f>SUM(M9:M10)</f>
        <v>26</v>
      </c>
      <c r="N8" s="249"/>
      <c r="O8" s="250"/>
      <c r="P8" s="212"/>
      <c r="Q8" s="264"/>
      <c r="R8" s="264"/>
      <c r="S8" s="264"/>
    </row>
    <row r="9" spans="1:19" s="168" customFormat="1" ht="18" customHeight="1">
      <c r="A9" s="182">
        <v>1030115</v>
      </c>
      <c r="B9" s="211" t="s">
        <v>272</v>
      </c>
      <c r="C9" s="206"/>
      <c r="D9" s="207">
        <f>'全县基金执3'!D10</f>
        <v>0</v>
      </c>
      <c r="E9" s="207">
        <f>'全县基金执3'!E10</f>
        <v>0</v>
      </c>
      <c r="F9" s="212"/>
      <c r="G9" s="209"/>
      <c r="H9" s="213"/>
      <c r="I9" s="182">
        <v>20707</v>
      </c>
      <c r="J9" s="246" t="s">
        <v>273</v>
      </c>
      <c r="K9" s="251"/>
      <c r="L9" s="207">
        <f>'全县基金执3'!I10</f>
        <v>0</v>
      </c>
      <c r="M9" s="207">
        <f>'全县基金执3'!J10</f>
        <v>0</v>
      </c>
      <c r="N9" s="249"/>
      <c r="O9" s="209"/>
      <c r="P9" s="212"/>
      <c r="Q9" s="264"/>
      <c r="R9" s="264"/>
      <c r="S9" s="264"/>
    </row>
    <row r="10" spans="1:19" s="168" customFormat="1" ht="18" customHeight="1">
      <c r="A10" s="182">
        <v>1030129</v>
      </c>
      <c r="B10" s="211" t="s">
        <v>274</v>
      </c>
      <c r="C10" s="206"/>
      <c r="D10" s="207">
        <f>'全县基金执3'!D11</f>
        <v>0</v>
      </c>
      <c r="E10" s="207">
        <f>'全县基金执3'!E11</f>
        <v>0</v>
      </c>
      <c r="F10" s="208"/>
      <c r="G10" s="209"/>
      <c r="H10" s="210"/>
      <c r="I10" s="182">
        <v>20709</v>
      </c>
      <c r="J10" s="211" t="s">
        <v>275</v>
      </c>
      <c r="K10" s="247">
        <v>100</v>
      </c>
      <c r="L10" s="207">
        <f>'全县基金执3'!I11</f>
        <v>100</v>
      </c>
      <c r="M10" s="207">
        <f>'全县基金执3'!J11</f>
        <v>26</v>
      </c>
      <c r="N10" s="249"/>
      <c r="O10" s="209"/>
      <c r="P10" s="212"/>
      <c r="Q10" s="264"/>
      <c r="R10" s="264"/>
      <c r="S10" s="264"/>
    </row>
    <row r="11" spans="1:19" s="168" customFormat="1" ht="18" customHeight="1">
      <c r="A11" s="182">
        <v>1030146</v>
      </c>
      <c r="B11" s="205" t="s">
        <v>276</v>
      </c>
      <c r="C11" s="214">
        <v>618</v>
      </c>
      <c r="D11" s="207">
        <f>'全县基金执3'!D12</f>
        <v>618</v>
      </c>
      <c r="E11" s="207">
        <f>'全县基金执3'!E12</f>
        <v>613</v>
      </c>
      <c r="F11" s="208">
        <v>566</v>
      </c>
      <c r="G11" s="209"/>
      <c r="H11" s="210">
        <v>566</v>
      </c>
      <c r="I11" s="182">
        <v>208</v>
      </c>
      <c r="J11" s="246" t="s">
        <v>85</v>
      </c>
      <c r="K11" s="247">
        <f>K12+K13</f>
        <v>893</v>
      </c>
      <c r="L11" s="248">
        <f>SUM(L12:L13)</f>
        <v>893</v>
      </c>
      <c r="M11" s="248">
        <f>SUM(M12:M13)</f>
        <v>311</v>
      </c>
      <c r="N11" s="249">
        <f>SUM(N12:N13)</f>
        <v>187</v>
      </c>
      <c r="O11" s="250"/>
      <c r="P11" s="212">
        <f>SUM(P12:P13)</f>
        <v>187</v>
      </c>
      <c r="Q11" s="264"/>
      <c r="R11" s="264"/>
      <c r="S11" s="264"/>
    </row>
    <row r="12" spans="1:19" s="168" customFormat="1" ht="18" customHeight="1">
      <c r="A12" s="182">
        <v>1030147</v>
      </c>
      <c r="B12" s="205" t="s">
        <v>277</v>
      </c>
      <c r="C12" s="214">
        <v>133</v>
      </c>
      <c r="D12" s="207">
        <f>'全县基金执3'!D13</f>
        <v>133</v>
      </c>
      <c r="E12" s="207">
        <f>'全县基金执3'!E13</f>
        <v>92</v>
      </c>
      <c r="F12" s="208">
        <v>153</v>
      </c>
      <c r="G12" s="209"/>
      <c r="H12" s="210">
        <v>153</v>
      </c>
      <c r="I12" s="182">
        <v>20822</v>
      </c>
      <c r="J12" s="211" t="s">
        <v>278</v>
      </c>
      <c r="K12" s="247">
        <v>407</v>
      </c>
      <c r="L12" s="207">
        <f>'全县基金执3'!I13</f>
        <v>407</v>
      </c>
      <c r="M12" s="207">
        <f>'全县基金执3'!J13</f>
        <v>193</v>
      </c>
      <c r="N12" s="249">
        <v>83</v>
      </c>
      <c r="O12" s="209"/>
      <c r="P12" s="212">
        <v>83</v>
      </c>
      <c r="Q12" s="264"/>
      <c r="R12" s="264">
        <v>69</v>
      </c>
      <c r="S12" s="264">
        <v>14</v>
      </c>
    </row>
    <row r="13" spans="1:19" s="168" customFormat="1" ht="18" customHeight="1">
      <c r="A13" s="182">
        <v>1030148</v>
      </c>
      <c r="B13" s="205" t="s">
        <v>279</v>
      </c>
      <c r="C13" s="214">
        <f>24967+10000</f>
        <v>34967</v>
      </c>
      <c r="D13" s="207">
        <f>'全县基金执3'!D14</f>
        <v>34967</v>
      </c>
      <c r="E13" s="207">
        <f>'全县基金执3'!E14</f>
        <v>26533</v>
      </c>
      <c r="F13" s="208">
        <v>55428</v>
      </c>
      <c r="G13" s="209"/>
      <c r="H13" s="210">
        <v>55428</v>
      </c>
      <c r="I13" s="182">
        <v>20823</v>
      </c>
      <c r="J13" s="211" t="s">
        <v>280</v>
      </c>
      <c r="K13" s="247">
        <v>486</v>
      </c>
      <c r="L13" s="207">
        <f>'全县基金执3'!I14</f>
        <v>486</v>
      </c>
      <c r="M13" s="207">
        <f>'全县基金执3'!J14</f>
        <v>118</v>
      </c>
      <c r="N13" s="249">
        <v>104</v>
      </c>
      <c r="O13" s="209"/>
      <c r="P13" s="212">
        <v>104</v>
      </c>
      <c r="Q13" s="264"/>
      <c r="R13" s="264">
        <v>90</v>
      </c>
      <c r="S13" s="264">
        <v>14</v>
      </c>
    </row>
    <row r="14" spans="1:19" s="168" customFormat="1" ht="18" customHeight="1">
      <c r="A14" s="182">
        <v>1030150</v>
      </c>
      <c r="B14" s="205" t="s">
        <v>281</v>
      </c>
      <c r="C14" s="215"/>
      <c r="D14" s="207">
        <f>'全县基金执3'!D15</f>
        <v>0</v>
      </c>
      <c r="E14" s="207">
        <f>'全县基金执3'!E15</f>
        <v>0</v>
      </c>
      <c r="F14" s="208"/>
      <c r="G14" s="209"/>
      <c r="H14" s="210"/>
      <c r="I14" s="182">
        <v>212</v>
      </c>
      <c r="J14" s="246" t="s">
        <v>91</v>
      </c>
      <c r="K14" s="246">
        <f>K15+K16+K17+K18+K19+K20+K21+K22</f>
        <v>35518</v>
      </c>
      <c r="L14" s="252">
        <f aca="true" t="shared" si="1" ref="L14:S14">SUM(L15:L22)</f>
        <v>35518</v>
      </c>
      <c r="M14" s="252">
        <f t="shared" si="1"/>
        <v>21586.2</v>
      </c>
      <c r="N14" s="246">
        <f t="shared" si="1"/>
        <v>27234</v>
      </c>
      <c r="O14" s="253">
        <f t="shared" si="1"/>
        <v>43359</v>
      </c>
      <c r="P14" s="253">
        <f t="shared" si="1"/>
        <v>70593</v>
      </c>
      <c r="Q14" s="264">
        <f t="shared" si="1"/>
        <v>23330</v>
      </c>
      <c r="R14" s="264">
        <f t="shared" si="1"/>
        <v>1556</v>
      </c>
      <c r="S14" s="264">
        <f t="shared" si="1"/>
        <v>2348</v>
      </c>
    </row>
    <row r="15" spans="1:19" s="168" customFormat="1" ht="27" customHeight="1">
      <c r="A15" s="182">
        <v>1030155</v>
      </c>
      <c r="B15" s="205" t="s">
        <v>282</v>
      </c>
      <c r="C15" s="214">
        <v>60</v>
      </c>
      <c r="D15" s="207">
        <f>'全县基金执3'!D16</f>
        <v>60</v>
      </c>
      <c r="E15" s="207">
        <f>'全县基金执3'!E16</f>
        <v>98</v>
      </c>
      <c r="F15" s="208">
        <v>80</v>
      </c>
      <c r="G15" s="209"/>
      <c r="H15" s="210">
        <v>80</v>
      </c>
      <c r="I15" s="182">
        <v>21208</v>
      </c>
      <c r="J15" s="246" t="s">
        <v>283</v>
      </c>
      <c r="K15" s="247">
        <v>30545</v>
      </c>
      <c r="L15" s="207">
        <f>'全县基金执3'!I16</f>
        <v>30545</v>
      </c>
      <c r="M15" s="207">
        <f>'全县基金执3'!J16</f>
        <v>16081.2</v>
      </c>
      <c r="N15" s="249">
        <f>21334</f>
        <v>21334</v>
      </c>
      <c r="O15" s="209">
        <v>35859</v>
      </c>
      <c r="P15" s="212">
        <f>21334+10000+25859</f>
        <v>57193</v>
      </c>
      <c r="Q15" s="267">
        <v>19680</v>
      </c>
      <c r="R15" s="267">
        <v>1556</v>
      </c>
      <c r="S15" s="267">
        <v>2348</v>
      </c>
    </row>
    <row r="16" spans="1:19" s="168" customFormat="1" ht="31.5" customHeight="1">
      <c r="A16" s="182">
        <v>1030156</v>
      </c>
      <c r="B16" s="211" t="s">
        <v>284</v>
      </c>
      <c r="C16" s="214">
        <v>3522</v>
      </c>
      <c r="D16" s="207">
        <f>'全县基金执3'!D17</f>
        <v>3522</v>
      </c>
      <c r="E16" s="207">
        <f>'全县基金执3'!E17</f>
        <v>4763</v>
      </c>
      <c r="F16" s="208">
        <v>5000</v>
      </c>
      <c r="G16" s="209"/>
      <c r="H16" s="210">
        <v>5000</v>
      </c>
      <c r="I16" s="182">
        <v>21210</v>
      </c>
      <c r="J16" s="246" t="s">
        <v>285</v>
      </c>
      <c r="K16" s="247">
        <v>618</v>
      </c>
      <c r="L16" s="207">
        <f>'全县基金执3'!I17</f>
        <v>618</v>
      </c>
      <c r="M16" s="207">
        <f>'全县基金执3'!J17</f>
        <v>863</v>
      </c>
      <c r="N16" s="249"/>
      <c r="O16" s="209"/>
      <c r="P16" s="212"/>
      <c r="Q16" s="264"/>
      <c r="R16" s="264"/>
      <c r="S16" s="264"/>
    </row>
    <row r="17" spans="1:19" s="168" customFormat="1" ht="18" customHeight="1">
      <c r="A17" s="182">
        <v>1030157</v>
      </c>
      <c r="B17" s="205" t="s">
        <v>286</v>
      </c>
      <c r="C17" s="215"/>
      <c r="D17" s="207">
        <f>'全县基金执3'!D18</f>
        <v>0</v>
      </c>
      <c r="E17" s="207">
        <f>'全县基金执3'!E18</f>
        <v>0</v>
      </c>
      <c r="F17" s="208"/>
      <c r="G17" s="209"/>
      <c r="H17" s="210"/>
      <c r="I17" s="182">
        <v>21211</v>
      </c>
      <c r="J17" s="246" t="s">
        <v>287</v>
      </c>
      <c r="K17" s="247">
        <v>133</v>
      </c>
      <c r="L17" s="207">
        <f>'全县基金执3'!I18</f>
        <v>133</v>
      </c>
      <c r="M17" s="207">
        <f>'全县基金执3'!J18</f>
        <v>0</v>
      </c>
      <c r="N17" s="249"/>
      <c r="O17" s="209"/>
      <c r="P17" s="212"/>
      <c r="Q17" s="264"/>
      <c r="R17" s="264"/>
      <c r="S17" s="264"/>
    </row>
    <row r="18" spans="1:19" s="168" customFormat="1" ht="28.5">
      <c r="A18" s="182">
        <v>1030158</v>
      </c>
      <c r="B18" s="205" t="s">
        <v>288</v>
      </c>
      <c r="C18" s="215"/>
      <c r="D18" s="207">
        <f>'全县基金执3'!D19</f>
        <v>0</v>
      </c>
      <c r="E18" s="207">
        <f>'全县基金执3'!E19</f>
        <v>0</v>
      </c>
      <c r="F18" s="212"/>
      <c r="G18" s="209"/>
      <c r="H18" s="213"/>
      <c r="I18" s="182">
        <v>21213</v>
      </c>
      <c r="J18" s="246" t="s">
        <v>289</v>
      </c>
      <c r="K18" s="247">
        <v>3522</v>
      </c>
      <c r="L18" s="207">
        <f>'全县基金执3'!I19</f>
        <v>3522</v>
      </c>
      <c r="M18" s="207">
        <f>'全县基金执3'!J19</f>
        <v>3964</v>
      </c>
      <c r="N18" s="249">
        <v>5000</v>
      </c>
      <c r="O18" s="209"/>
      <c r="P18" s="212">
        <v>5000</v>
      </c>
      <c r="Q18" s="264">
        <v>2750</v>
      </c>
      <c r="R18" s="264"/>
      <c r="S18" s="264"/>
    </row>
    <row r="19" spans="1:19" s="168" customFormat="1" ht="24" customHeight="1">
      <c r="A19" s="182">
        <v>1030178</v>
      </c>
      <c r="B19" s="211" t="s">
        <v>290</v>
      </c>
      <c r="C19" s="214">
        <v>700</v>
      </c>
      <c r="D19" s="207">
        <f>'全县基金执3'!D20</f>
        <v>700</v>
      </c>
      <c r="E19" s="207">
        <f>'全县基金执3'!E20</f>
        <v>708</v>
      </c>
      <c r="F19" s="208">
        <v>900</v>
      </c>
      <c r="G19" s="209"/>
      <c r="H19" s="210">
        <v>900</v>
      </c>
      <c r="I19" s="182">
        <v>21214</v>
      </c>
      <c r="J19" s="246" t="s">
        <v>291</v>
      </c>
      <c r="K19" s="247">
        <v>700</v>
      </c>
      <c r="L19" s="207">
        <f>'全县基金执3'!I20</f>
        <v>700</v>
      </c>
      <c r="M19" s="207">
        <f>'全县基金执3'!J20</f>
        <v>678</v>
      </c>
      <c r="N19" s="249">
        <v>900</v>
      </c>
      <c r="O19" s="209"/>
      <c r="P19" s="212">
        <v>900</v>
      </c>
      <c r="Q19" s="264">
        <v>900</v>
      </c>
      <c r="R19" s="264"/>
      <c r="S19" s="264"/>
    </row>
    <row r="20" spans="1:19" s="168" customFormat="1" ht="33.75" customHeight="1">
      <c r="A20" s="182">
        <v>1030180</v>
      </c>
      <c r="B20" s="211" t="s">
        <v>292</v>
      </c>
      <c r="C20" s="214"/>
      <c r="D20" s="207">
        <f>'全县基金执3'!D21</f>
        <v>0</v>
      </c>
      <c r="E20" s="207">
        <f>'全县基金执3'!E21</f>
        <v>5</v>
      </c>
      <c r="F20" s="208">
        <v>4</v>
      </c>
      <c r="G20" s="209"/>
      <c r="H20" s="210">
        <v>4</v>
      </c>
      <c r="I20" s="182">
        <v>21215</v>
      </c>
      <c r="J20" s="246" t="s">
        <v>293</v>
      </c>
      <c r="K20" s="251"/>
      <c r="L20" s="207">
        <f>'全县基金执3'!I21</f>
        <v>0</v>
      </c>
      <c r="M20" s="207">
        <f>'全县基金执3'!J21</f>
        <v>0</v>
      </c>
      <c r="N20" s="249"/>
      <c r="O20" s="209"/>
      <c r="P20" s="212"/>
      <c r="Q20" s="264"/>
      <c r="R20" s="264"/>
      <c r="S20" s="264"/>
    </row>
    <row r="21" spans="1:19" s="168" customFormat="1" ht="18" customHeight="1">
      <c r="A21" s="182">
        <v>1030199</v>
      </c>
      <c r="B21" s="211" t="s">
        <v>294</v>
      </c>
      <c r="C21" s="211"/>
      <c r="D21" s="207">
        <f>'全县基金执3'!D22</f>
        <v>0</v>
      </c>
      <c r="E21" s="207">
        <f>'全县基金执3'!E22</f>
        <v>0</v>
      </c>
      <c r="F21" s="212"/>
      <c r="G21" s="209"/>
      <c r="H21" s="213"/>
      <c r="I21" s="182">
        <v>21216</v>
      </c>
      <c r="J21" s="246" t="s">
        <v>295</v>
      </c>
      <c r="K21" s="251"/>
      <c r="L21" s="207">
        <f>'全县基金执3'!I22</f>
        <v>0</v>
      </c>
      <c r="M21" s="207">
        <f>'全县基金执3'!J22</f>
        <v>0</v>
      </c>
      <c r="N21" s="249"/>
      <c r="O21" s="209"/>
      <c r="P21" s="212"/>
      <c r="Q21" s="264"/>
      <c r="R21" s="264"/>
      <c r="S21" s="264"/>
    </row>
    <row r="22" spans="1:19" s="168" customFormat="1" ht="25.5" customHeight="1">
      <c r="A22" s="182">
        <v>10310</v>
      </c>
      <c r="B22" s="211" t="s">
        <v>296</v>
      </c>
      <c r="C22" s="211"/>
      <c r="D22" s="207">
        <f>'全县基金执3'!D23</f>
        <v>0</v>
      </c>
      <c r="E22" s="207">
        <f>'全县基金执3'!E23</f>
        <v>0</v>
      </c>
      <c r="F22" s="212"/>
      <c r="G22" s="209"/>
      <c r="H22" s="213"/>
      <c r="I22" s="182">
        <v>21219</v>
      </c>
      <c r="J22" s="246" t="s">
        <v>297</v>
      </c>
      <c r="K22" s="251"/>
      <c r="L22" s="207">
        <f>'全县基金执3'!I23</f>
        <v>0</v>
      </c>
      <c r="M22" s="207">
        <f>'全县基金执3'!J23</f>
        <v>0</v>
      </c>
      <c r="N22" s="249">
        <v>0</v>
      </c>
      <c r="O22" s="209">
        <v>7500</v>
      </c>
      <c r="P22" s="212">
        <v>7500</v>
      </c>
      <c r="Q22" s="264"/>
      <c r="R22" s="264"/>
      <c r="S22" s="264"/>
    </row>
    <row r="23" spans="1:19" s="168" customFormat="1" ht="18" customHeight="1">
      <c r="A23" s="182"/>
      <c r="B23" s="211"/>
      <c r="C23" s="211"/>
      <c r="D23" s="207"/>
      <c r="E23" s="216"/>
      <c r="F23" s="208"/>
      <c r="G23" s="217"/>
      <c r="H23" s="210"/>
      <c r="I23" s="182">
        <v>213</v>
      </c>
      <c r="J23" s="246" t="s">
        <v>298</v>
      </c>
      <c r="K23" s="247">
        <f>K24+K25</f>
        <v>1000</v>
      </c>
      <c r="L23" s="248">
        <f>SUM(L24:L25)</f>
        <v>1000</v>
      </c>
      <c r="M23" s="248">
        <f>SUM(M24:M25)</f>
        <v>464</v>
      </c>
      <c r="N23" s="249"/>
      <c r="O23" s="250"/>
      <c r="P23" s="212"/>
      <c r="Q23" s="264"/>
      <c r="R23" s="264"/>
      <c r="S23" s="264"/>
    </row>
    <row r="24" spans="1:19" s="168" customFormat="1" ht="27" customHeight="1">
      <c r="A24" s="182"/>
      <c r="B24" s="211"/>
      <c r="C24" s="211"/>
      <c r="D24" s="218"/>
      <c r="E24" s="219"/>
      <c r="F24" s="212"/>
      <c r="G24" s="220"/>
      <c r="H24" s="213"/>
      <c r="I24" s="182">
        <v>21366</v>
      </c>
      <c r="J24" s="246" t="s">
        <v>299</v>
      </c>
      <c r="K24" s="251"/>
      <c r="L24" s="207">
        <f>'全县基金执3'!I25</f>
        <v>0</v>
      </c>
      <c r="M24" s="207">
        <f>'全县基金执3'!J25</f>
        <v>0</v>
      </c>
      <c r="N24" s="249"/>
      <c r="O24" s="209"/>
      <c r="P24" s="212"/>
      <c r="Q24" s="264"/>
      <c r="R24" s="264"/>
      <c r="S24" s="264"/>
    </row>
    <row r="25" spans="1:19" s="168" customFormat="1" ht="18" customHeight="1">
      <c r="A25" s="182"/>
      <c r="B25" s="211"/>
      <c r="C25" s="211"/>
      <c r="D25" s="218"/>
      <c r="E25" s="219"/>
      <c r="F25" s="212"/>
      <c r="G25" s="220"/>
      <c r="H25" s="213"/>
      <c r="I25" s="182">
        <v>21369</v>
      </c>
      <c r="J25" s="246" t="s">
        <v>300</v>
      </c>
      <c r="K25" s="247">
        <v>1000</v>
      </c>
      <c r="L25" s="207">
        <f>'全县基金执3'!I26</f>
        <v>1000</v>
      </c>
      <c r="M25" s="207">
        <f>'全县基金执3'!J26</f>
        <v>464</v>
      </c>
      <c r="N25" s="249"/>
      <c r="O25" s="209"/>
      <c r="P25" s="212"/>
      <c r="Q25" s="264"/>
      <c r="R25" s="264"/>
      <c r="S25" s="264"/>
    </row>
    <row r="26" spans="1:19" s="168" customFormat="1" ht="18" customHeight="1">
      <c r="A26" s="182"/>
      <c r="B26" s="211"/>
      <c r="C26" s="211"/>
      <c r="D26" s="218"/>
      <c r="E26" s="219"/>
      <c r="F26" s="212"/>
      <c r="G26" s="220"/>
      <c r="H26" s="213"/>
      <c r="I26" s="182">
        <v>214</v>
      </c>
      <c r="J26" s="246" t="s">
        <v>301</v>
      </c>
      <c r="K26" s="251"/>
      <c r="L26" s="254">
        <f>SUM(L27:L30)</f>
        <v>0</v>
      </c>
      <c r="M26" s="254">
        <f>SUM(M27:M30)</f>
        <v>0</v>
      </c>
      <c r="N26" s="249"/>
      <c r="O26" s="255"/>
      <c r="P26" s="212"/>
      <c r="Q26" s="264"/>
      <c r="R26" s="264"/>
      <c r="S26" s="264"/>
    </row>
    <row r="27" spans="1:19" s="168" customFormat="1" ht="18" customHeight="1">
      <c r="A27" s="182"/>
      <c r="B27" s="211"/>
      <c r="C27" s="211"/>
      <c r="D27" s="218"/>
      <c r="E27" s="219"/>
      <c r="F27" s="212"/>
      <c r="G27" s="220"/>
      <c r="H27" s="213"/>
      <c r="I27" s="182">
        <v>21460</v>
      </c>
      <c r="J27" s="246" t="s">
        <v>302</v>
      </c>
      <c r="K27" s="251"/>
      <c r="L27" s="207">
        <f>'全县基金执3'!I28</f>
        <v>0</v>
      </c>
      <c r="M27" s="207">
        <f>'全县基金执3'!J28</f>
        <v>0</v>
      </c>
      <c r="N27" s="249"/>
      <c r="O27" s="209"/>
      <c r="P27" s="212"/>
      <c r="Q27" s="264"/>
      <c r="R27" s="264"/>
      <c r="S27" s="264"/>
    </row>
    <row r="28" spans="1:19" s="168" customFormat="1" ht="18" customHeight="1">
      <c r="A28" s="182"/>
      <c r="B28" s="211"/>
      <c r="C28" s="211"/>
      <c r="D28" s="218"/>
      <c r="E28" s="219"/>
      <c r="F28" s="212"/>
      <c r="G28" s="220"/>
      <c r="H28" s="213"/>
      <c r="I28" s="182">
        <v>21463</v>
      </c>
      <c r="J28" s="246" t="s">
        <v>303</v>
      </c>
      <c r="K28" s="251"/>
      <c r="L28" s="207">
        <f>'全县基金执3'!I29</f>
        <v>0</v>
      </c>
      <c r="M28" s="207">
        <f>'全县基金执3'!J29</f>
        <v>0</v>
      </c>
      <c r="N28" s="249"/>
      <c r="O28" s="209"/>
      <c r="P28" s="212"/>
      <c r="Q28" s="264"/>
      <c r="R28" s="264"/>
      <c r="S28" s="264"/>
    </row>
    <row r="29" spans="1:19" s="168" customFormat="1" ht="18" customHeight="1">
      <c r="A29" s="182"/>
      <c r="B29" s="221"/>
      <c r="C29" s="222"/>
      <c r="D29" s="223"/>
      <c r="E29" s="224"/>
      <c r="F29" s="225"/>
      <c r="G29" s="226"/>
      <c r="H29" s="227"/>
      <c r="I29" s="182">
        <v>21469</v>
      </c>
      <c r="J29" s="246" t="s">
        <v>304</v>
      </c>
      <c r="K29" s="251"/>
      <c r="L29" s="207">
        <f>'全县基金执3'!I30</f>
        <v>0</v>
      </c>
      <c r="M29" s="207">
        <f>'全县基金执3'!J30</f>
        <v>0</v>
      </c>
      <c r="N29" s="249"/>
      <c r="O29" s="209"/>
      <c r="P29" s="212"/>
      <c r="Q29" s="264"/>
      <c r="R29" s="264"/>
      <c r="S29" s="264"/>
    </row>
    <row r="30" spans="1:19" s="168" customFormat="1" ht="28.5">
      <c r="A30" s="182"/>
      <c r="B30" s="221"/>
      <c r="C30" s="222"/>
      <c r="D30" s="223"/>
      <c r="E30" s="224"/>
      <c r="F30" s="225"/>
      <c r="G30" s="226"/>
      <c r="H30" s="227"/>
      <c r="I30" s="182">
        <v>21470</v>
      </c>
      <c r="J30" s="246" t="s">
        <v>305</v>
      </c>
      <c r="K30" s="251"/>
      <c r="L30" s="207">
        <f>'全县基金执3'!I31</f>
        <v>0</v>
      </c>
      <c r="M30" s="207">
        <f>'全县基金执3'!J31</f>
        <v>0</v>
      </c>
      <c r="N30" s="249"/>
      <c r="O30" s="209"/>
      <c r="P30" s="212"/>
      <c r="Q30" s="264"/>
      <c r="R30" s="264"/>
      <c r="S30" s="264"/>
    </row>
    <row r="31" spans="1:19" s="168" customFormat="1" ht="18" customHeight="1">
      <c r="A31" s="182"/>
      <c r="B31" s="221"/>
      <c r="C31" s="222"/>
      <c r="D31" s="223"/>
      <c r="E31" s="224"/>
      <c r="F31" s="225"/>
      <c r="G31" s="226"/>
      <c r="H31" s="227"/>
      <c r="I31" s="182">
        <v>229</v>
      </c>
      <c r="J31" s="246" t="s">
        <v>120</v>
      </c>
      <c r="K31" s="247">
        <f>K32+K33+K34</f>
        <v>60</v>
      </c>
      <c r="L31" s="218">
        <f>SUM(L32:L34)</f>
        <v>2060</v>
      </c>
      <c r="M31" s="218">
        <f>SUM(M32:M34)</f>
        <v>2286</v>
      </c>
      <c r="N31" s="249">
        <f>SUM(N32:N34)</f>
        <v>353</v>
      </c>
      <c r="O31" s="256"/>
      <c r="P31" s="212">
        <f>SUM(P32:P34)</f>
        <v>353</v>
      </c>
      <c r="Q31" s="264">
        <f>SUM(Q32:Q34)</f>
        <v>80</v>
      </c>
      <c r="R31" s="264">
        <f>SUM(R32:R34)</f>
        <v>233</v>
      </c>
      <c r="S31" s="264">
        <f>SUM(S32:S34)</f>
        <v>40</v>
      </c>
    </row>
    <row r="32" spans="1:19" s="168" customFormat="1" ht="18" customHeight="1">
      <c r="A32" s="182"/>
      <c r="B32" s="221"/>
      <c r="C32" s="222"/>
      <c r="D32" s="223"/>
      <c r="E32" s="224"/>
      <c r="F32" s="225"/>
      <c r="G32" s="226"/>
      <c r="H32" s="227"/>
      <c r="I32" s="182">
        <v>22904</v>
      </c>
      <c r="J32" s="246" t="s">
        <v>306</v>
      </c>
      <c r="K32" s="251"/>
      <c r="L32" s="207">
        <f>'全县基金执3'!I33</f>
        <v>2000</v>
      </c>
      <c r="M32" s="207">
        <f>'全县基金执3'!J33</f>
        <v>2000</v>
      </c>
      <c r="N32" s="249">
        <v>0</v>
      </c>
      <c r="O32" s="209"/>
      <c r="P32" s="212">
        <v>0</v>
      </c>
      <c r="Q32" s="264"/>
      <c r="R32" s="264"/>
      <c r="S32" s="264"/>
    </row>
    <row r="33" spans="1:19" s="168" customFormat="1" ht="18" customHeight="1">
      <c r="A33" s="182"/>
      <c r="B33" s="221"/>
      <c r="C33" s="222"/>
      <c r="D33" s="223"/>
      <c r="E33" s="224"/>
      <c r="F33" s="225"/>
      <c r="G33" s="226"/>
      <c r="H33" s="227"/>
      <c r="I33" s="182">
        <v>22908</v>
      </c>
      <c r="J33" s="246" t="s">
        <v>307</v>
      </c>
      <c r="K33" s="251"/>
      <c r="L33" s="207">
        <f>'全县基金执3'!I34</f>
        <v>0</v>
      </c>
      <c r="M33" s="207">
        <f>'全县基金执3'!J34</f>
        <v>0</v>
      </c>
      <c r="N33" s="249"/>
      <c r="O33" s="209"/>
      <c r="P33" s="212"/>
      <c r="Q33" s="264"/>
      <c r="R33" s="264"/>
      <c r="S33" s="264"/>
    </row>
    <row r="34" spans="1:19" s="168" customFormat="1" ht="18" customHeight="1">
      <c r="A34" s="182"/>
      <c r="B34" s="211"/>
      <c r="C34" s="211"/>
      <c r="D34" s="218"/>
      <c r="E34" s="219"/>
      <c r="F34" s="212"/>
      <c r="G34" s="220"/>
      <c r="H34" s="213"/>
      <c r="I34" s="182">
        <v>22960</v>
      </c>
      <c r="J34" s="246" t="s">
        <v>308</v>
      </c>
      <c r="K34" s="247">
        <v>60</v>
      </c>
      <c r="L34" s="207">
        <f>'全县基金执3'!I35</f>
        <v>60</v>
      </c>
      <c r="M34" s="207">
        <f>'全县基金执3'!J35</f>
        <v>286</v>
      </c>
      <c r="N34" s="249">
        <v>353</v>
      </c>
      <c r="O34" s="209"/>
      <c r="P34" s="212">
        <v>353</v>
      </c>
      <c r="Q34" s="264">
        <v>80</v>
      </c>
      <c r="R34" s="264">
        <v>233</v>
      </c>
      <c r="S34" s="264">
        <v>40</v>
      </c>
    </row>
    <row r="35" spans="1:19" s="168" customFormat="1" ht="18" customHeight="1">
      <c r="A35" s="182"/>
      <c r="B35" s="228"/>
      <c r="C35" s="228"/>
      <c r="D35" s="229"/>
      <c r="E35" s="230"/>
      <c r="F35" s="231"/>
      <c r="G35" s="232"/>
      <c r="H35" s="233"/>
      <c r="I35" s="182">
        <v>23204</v>
      </c>
      <c r="J35" s="257" t="s">
        <v>309</v>
      </c>
      <c r="K35" s="247">
        <f>K36+K37+K38+K39+K40</f>
        <v>3081</v>
      </c>
      <c r="L35" s="248">
        <f>SUM(L36:L41)</f>
        <v>3081</v>
      </c>
      <c r="M35" s="248">
        <f>SUM(M36:M41)</f>
        <v>3081</v>
      </c>
      <c r="N35" s="247">
        <f>SUM(N36:N41)</f>
        <v>2837</v>
      </c>
      <c r="O35" s="250"/>
      <c r="P35" s="258">
        <f>SUM(P36:P41)</f>
        <v>2837</v>
      </c>
      <c r="Q35" s="264">
        <f>SUM(Q36:Q41)</f>
        <v>2837</v>
      </c>
      <c r="R35" s="264"/>
      <c r="S35" s="264"/>
    </row>
    <row r="36" spans="1:19" s="168" customFormat="1" ht="18" customHeight="1">
      <c r="A36" s="182"/>
      <c r="B36" s="211"/>
      <c r="C36" s="211"/>
      <c r="D36" s="218"/>
      <c r="E36" s="219"/>
      <c r="F36" s="212"/>
      <c r="G36" s="220"/>
      <c r="H36" s="213"/>
      <c r="I36" s="182">
        <v>2320401</v>
      </c>
      <c r="J36" s="246" t="s">
        <v>310</v>
      </c>
      <c r="K36" s="246"/>
      <c r="L36" s="207">
        <f>'全县基金执3'!I37</f>
        <v>0</v>
      </c>
      <c r="M36" s="207">
        <f>'全县基金执3'!J37</f>
        <v>0</v>
      </c>
      <c r="N36" s="249"/>
      <c r="O36" s="209"/>
      <c r="P36" s="212"/>
      <c r="Q36" s="264"/>
      <c r="R36" s="264"/>
      <c r="S36" s="264"/>
    </row>
    <row r="37" spans="1:19" s="168" customFormat="1" ht="18" customHeight="1">
      <c r="A37" s="182"/>
      <c r="B37" s="211"/>
      <c r="C37" s="211"/>
      <c r="D37" s="218"/>
      <c r="E37" s="219"/>
      <c r="F37" s="212"/>
      <c r="G37" s="220"/>
      <c r="H37" s="213"/>
      <c r="I37" s="182">
        <v>2320411</v>
      </c>
      <c r="J37" s="259" t="s">
        <v>311</v>
      </c>
      <c r="K37" s="247">
        <v>3081</v>
      </c>
      <c r="L37" s="207">
        <f>'全县基金执3'!I38</f>
        <v>3081</v>
      </c>
      <c r="M37" s="207">
        <f>'全县基金执3'!J38</f>
        <v>3081</v>
      </c>
      <c r="N37" s="249">
        <v>2837</v>
      </c>
      <c r="O37" s="209"/>
      <c r="P37" s="212">
        <v>2837</v>
      </c>
      <c r="Q37" s="264">
        <v>2837</v>
      </c>
      <c r="R37" s="264"/>
      <c r="S37" s="264"/>
    </row>
    <row r="38" spans="1:19" s="168" customFormat="1" ht="18" customHeight="1" hidden="1">
      <c r="A38" s="182"/>
      <c r="B38" s="211"/>
      <c r="C38" s="211"/>
      <c r="D38" s="218"/>
      <c r="E38" s="219"/>
      <c r="F38" s="212"/>
      <c r="G38" s="220"/>
      <c r="H38" s="213"/>
      <c r="I38" s="182">
        <v>2320431</v>
      </c>
      <c r="J38" s="246" t="s">
        <v>312</v>
      </c>
      <c r="K38" s="246"/>
      <c r="L38" s="207">
        <f>'全县基金执3'!I39</f>
        <v>0</v>
      </c>
      <c r="M38" s="207">
        <f>'全县基金执3'!J39</f>
        <v>0</v>
      </c>
      <c r="N38" s="249"/>
      <c r="O38" s="209"/>
      <c r="P38" s="212"/>
      <c r="Q38" s="264"/>
      <c r="R38" s="264"/>
      <c r="S38" s="264"/>
    </row>
    <row r="39" spans="1:19" s="168" customFormat="1" ht="18" customHeight="1" hidden="1">
      <c r="A39" s="182"/>
      <c r="B39" s="211"/>
      <c r="C39" s="211"/>
      <c r="D39" s="218"/>
      <c r="E39" s="219"/>
      <c r="F39" s="212"/>
      <c r="G39" s="220"/>
      <c r="H39" s="213"/>
      <c r="I39" s="182">
        <v>2320433</v>
      </c>
      <c r="J39" s="246" t="s">
        <v>313</v>
      </c>
      <c r="K39" s="246"/>
      <c r="L39" s="207">
        <f>'全县基金执3'!I40</f>
        <v>0</v>
      </c>
      <c r="M39" s="207">
        <f>'全县基金执3'!J40</f>
        <v>0</v>
      </c>
      <c r="N39" s="249"/>
      <c r="O39" s="209"/>
      <c r="P39" s="212"/>
      <c r="Q39" s="264"/>
      <c r="R39" s="264"/>
      <c r="S39" s="264"/>
    </row>
    <row r="40" spans="1:19" s="168" customFormat="1" ht="18" customHeight="1" hidden="1">
      <c r="A40" s="182"/>
      <c r="B40" s="211"/>
      <c r="C40" s="211"/>
      <c r="D40" s="218"/>
      <c r="E40" s="219"/>
      <c r="F40" s="212"/>
      <c r="G40" s="220"/>
      <c r="H40" s="213"/>
      <c r="I40" s="182">
        <v>2320498</v>
      </c>
      <c r="J40" s="246" t="s">
        <v>314</v>
      </c>
      <c r="K40" s="246"/>
      <c r="L40" s="207">
        <f>'全县基金执3'!I41</f>
        <v>0</v>
      </c>
      <c r="M40" s="207">
        <f>'全县基金执3'!J41</f>
        <v>0</v>
      </c>
      <c r="N40" s="249"/>
      <c r="O40" s="209"/>
      <c r="P40" s="212"/>
      <c r="Q40" s="264"/>
      <c r="R40" s="264"/>
      <c r="S40" s="264"/>
    </row>
    <row r="41" spans="1:19" s="168" customFormat="1" ht="18" customHeight="1" hidden="1">
      <c r="A41" s="182"/>
      <c r="B41" s="211"/>
      <c r="C41" s="211"/>
      <c r="D41" s="218"/>
      <c r="E41" s="219"/>
      <c r="F41" s="212"/>
      <c r="G41" s="220"/>
      <c r="H41" s="213"/>
      <c r="I41" s="182">
        <v>2320499</v>
      </c>
      <c r="J41" s="246" t="s">
        <v>315</v>
      </c>
      <c r="K41" s="246"/>
      <c r="L41" s="207">
        <f>'全县基金执3'!I42</f>
        <v>0</v>
      </c>
      <c r="M41" s="207">
        <f>'全县基金执3'!J42</f>
        <v>0</v>
      </c>
      <c r="N41" s="249"/>
      <c r="O41" s="209"/>
      <c r="P41" s="212"/>
      <c r="Q41" s="264"/>
      <c r="R41" s="264"/>
      <c r="S41" s="264"/>
    </row>
    <row r="42" spans="1:19" s="168" customFormat="1" ht="18" customHeight="1" hidden="1">
      <c r="A42" s="182"/>
      <c r="B42" s="211"/>
      <c r="C42" s="211"/>
      <c r="D42" s="218"/>
      <c r="E42" s="219"/>
      <c r="F42" s="212"/>
      <c r="G42" s="220"/>
      <c r="H42" s="213"/>
      <c r="I42" s="182">
        <v>23304</v>
      </c>
      <c r="J42" s="257" t="s">
        <v>316</v>
      </c>
      <c r="K42" s="260"/>
      <c r="L42" s="218"/>
      <c r="M42" s="218"/>
      <c r="N42" s="249"/>
      <c r="O42" s="256"/>
      <c r="P42" s="212"/>
      <c r="Q42" s="264"/>
      <c r="R42" s="264"/>
      <c r="S42" s="264"/>
    </row>
    <row r="43" spans="1:19" s="168" customFormat="1" ht="18" customHeight="1" hidden="1">
      <c r="A43" s="182"/>
      <c r="B43" s="211"/>
      <c r="C43" s="211"/>
      <c r="D43" s="218"/>
      <c r="E43" s="219"/>
      <c r="F43" s="212"/>
      <c r="G43" s="220"/>
      <c r="H43" s="213"/>
      <c r="I43" s="182">
        <v>2330401</v>
      </c>
      <c r="J43" s="259" t="s">
        <v>317</v>
      </c>
      <c r="K43" s="261"/>
      <c r="L43" s="207">
        <f>'全县基金执3'!I44</f>
        <v>0</v>
      </c>
      <c r="M43" s="207">
        <f>'全县基金执3'!J44</f>
        <v>0</v>
      </c>
      <c r="N43" s="249"/>
      <c r="O43" s="209"/>
      <c r="P43" s="212"/>
      <c r="Q43" s="264"/>
      <c r="R43" s="264"/>
      <c r="S43" s="264"/>
    </row>
    <row r="44" spans="1:19" s="168" customFormat="1" ht="18" customHeight="1" hidden="1">
      <c r="A44" s="182"/>
      <c r="B44" s="211"/>
      <c r="C44" s="211"/>
      <c r="D44" s="218"/>
      <c r="E44" s="219"/>
      <c r="F44" s="212"/>
      <c r="G44" s="220"/>
      <c r="H44" s="213"/>
      <c r="I44" s="182">
        <v>2330411</v>
      </c>
      <c r="J44" s="259" t="s">
        <v>318</v>
      </c>
      <c r="K44" s="261"/>
      <c r="L44" s="207">
        <f>'全县基金执3'!I45</f>
        <v>0</v>
      </c>
      <c r="M44" s="207">
        <f>'全县基金执3'!J45</f>
        <v>0</v>
      </c>
      <c r="N44" s="249"/>
      <c r="O44" s="209"/>
      <c r="P44" s="212"/>
      <c r="Q44" s="264"/>
      <c r="R44" s="264"/>
      <c r="S44" s="264"/>
    </row>
    <row r="45" spans="1:19" s="168" customFormat="1" ht="18" customHeight="1" hidden="1">
      <c r="A45" s="182"/>
      <c r="B45" s="211"/>
      <c r="C45" s="211"/>
      <c r="D45" s="218"/>
      <c r="E45" s="219"/>
      <c r="F45" s="212"/>
      <c r="G45" s="220"/>
      <c r="H45" s="213"/>
      <c r="I45" s="182">
        <v>2330431</v>
      </c>
      <c r="J45" s="259" t="s">
        <v>319</v>
      </c>
      <c r="K45" s="261"/>
      <c r="L45" s="207">
        <f>'全县基金执3'!I46</f>
        <v>0</v>
      </c>
      <c r="M45" s="207">
        <f>'全县基金执3'!J46</f>
        <v>0</v>
      </c>
      <c r="N45" s="249"/>
      <c r="O45" s="209"/>
      <c r="P45" s="212"/>
      <c r="Q45" s="264"/>
      <c r="R45" s="264"/>
      <c r="S45" s="264"/>
    </row>
    <row r="46" spans="1:19" s="168" customFormat="1" ht="18" customHeight="1" hidden="1">
      <c r="A46" s="182"/>
      <c r="B46" s="211"/>
      <c r="C46" s="211"/>
      <c r="D46" s="218"/>
      <c r="E46" s="219"/>
      <c r="F46" s="212"/>
      <c r="G46" s="220"/>
      <c r="H46" s="213"/>
      <c r="I46" s="182">
        <v>2330433</v>
      </c>
      <c r="J46" s="246" t="s">
        <v>320</v>
      </c>
      <c r="K46" s="246"/>
      <c r="L46" s="207">
        <f>'全县基金执3'!I47</f>
        <v>0</v>
      </c>
      <c r="M46" s="207">
        <f>'全县基金执3'!J47</f>
        <v>0</v>
      </c>
      <c r="N46" s="249"/>
      <c r="O46" s="209"/>
      <c r="P46" s="212"/>
      <c r="Q46" s="264"/>
      <c r="R46" s="264"/>
      <c r="S46" s="264"/>
    </row>
    <row r="47" spans="1:19" s="168" customFormat="1" ht="18" customHeight="1" hidden="1">
      <c r="A47" s="182"/>
      <c r="B47" s="211"/>
      <c r="C47" s="211"/>
      <c r="D47" s="218"/>
      <c r="E47" s="219"/>
      <c r="F47" s="212"/>
      <c r="G47" s="220"/>
      <c r="H47" s="213"/>
      <c r="I47" s="182">
        <v>2330498</v>
      </c>
      <c r="J47" s="246" t="s">
        <v>321</v>
      </c>
      <c r="K47" s="246"/>
      <c r="L47" s="207">
        <f>'全县基金执3'!I48</f>
        <v>0</v>
      </c>
      <c r="M47" s="207">
        <f>'全县基金执3'!J48</f>
        <v>0</v>
      </c>
      <c r="N47" s="249"/>
      <c r="O47" s="209"/>
      <c r="P47" s="212"/>
      <c r="Q47" s="264"/>
      <c r="R47" s="264"/>
      <c r="S47" s="264"/>
    </row>
    <row r="48" spans="1:19" s="168" customFormat="1" ht="18" customHeight="1" hidden="1">
      <c r="A48" s="182"/>
      <c r="B48" s="211"/>
      <c r="C48" s="211"/>
      <c r="D48" s="218"/>
      <c r="E48" s="219"/>
      <c r="F48" s="212"/>
      <c r="G48" s="220"/>
      <c r="H48" s="213"/>
      <c r="I48" s="182">
        <v>2330499</v>
      </c>
      <c r="J48" s="246" t="s">
        <v>322</v>
      </c>
      <c r="K48" s="246"/>
      <c r="L48" s="207">
        <f>'全县基金执3'!I49</f>
        <v>0</v>
      </c>
      <c r="M48" s="207">
        <f>'全县基金执3'!J49</f>
        <v>0</v>
      </c>
      <c r="N48" s="249"/>
      <c r="O48" s="209"/>
      <c r="P48" s="212"/>
      <c r="Q48" s="264"/>
      <c r="R48" s="264"/>
      <c r="S48" s="264"/>
    </row>
    <row r="49" spans="1:19" s="168" customFormat="1" ht="18" customHeight="1" hidden="1">
      <c r="A49" s="182"/>
      <c r="B49" s="211"/>
      <c r="C49" s="211"/>
      <c r="D49" s="218"/>
      <c r="E49" s="219"/>
      <c r="F49" s="212"/>
      <c r="G49" s="220"/>
      <c r="H49" s="213"/>
      <c r="I49" s="182">
        <v>234</v>
      </c>
      <c r="J49" s="246" t="s">
        <v>323</v>
      </c>
      <c r="K49" s="246"/>
      <c r="L49" s="218"/>
      <c r="M49" s="218"/>
      <c r="N49" s="249"/>
      <c r="O49" s="256"/>
      <c r="P49" s="212"/>
      <c r="Q49" s="264"/>
      <c r="R49" s="264"/>
      <c r="S49" s="264"/>
    </row>
    <row r="50" spans="1:19" s="168" customFormat="1" ht="18" customHeight="1" hidden="1">
      <c r="A50" s="182"/>
      <c r="B50" s="211"/>
      <c r="C50" s="211"/>
      <c r="D50" s="218"/>
      <c r="E50" s="219"/>
      <c r="F50" s="212"/>
      <c r="G50" s="220"/>
      <c r="H50" s="213"/>
      <c r="I50" s="182">
        <v>2340101</v>
      </c>
      <c r="J50" s="246" t="s">
        <v>324</v>
      </c>
      <c r="K50" s="246"/>
      <c r="L50" s="207">
        <f>'全县基金执3'!I51</f>
        <v>0</v>
      </c>
      <c r="M50" s="207">
        <f>'全县基金执3'!J51</f>
        <v>0</v>
      </c>
      <c r="N50" s="249"/>
      <c r="O50" s="209"/>
      <c r="P50" s="212"/>
      <c r="Q50" s="264"/>
      <c r="R50" s="264"/>
      <c r="S50" s="264"/>
    </row>
    <row r="51" spans="1:19" s="168" customFormat="1" ht="18" customHeight="1" hidden="1">
      <c r="A51" s="182"/>
      <c r="B51" s="211"/>
      <c r="C51" s="211"/>
      <c r="D51" s="218"/>
      <c r="E51" s="219"/>
      <c r="F51" s="212"/>
      <c r="G51" s="220"/>
      <c r="H51" s="213"/>
      <c r="I51" s="182">
        <v>2340102</v>
      </c>
      <c r="J51" s="246" t="s">
        <v>325</v>
      </c>
      <c r="K51" s="246"/>
      <c r="L51" s="207">
        <f>'全县基金执3'!I52</f>
        <v>0</v>
      </c>
      <c r="M51" s="207">
        <f>'全县基金执3'!J52</f>
        <v>0</v>
      </c>
      <c r="N51" s="249"/>
      <c r="O51" s="209"/>
      <c r="P51" s="212"/>
      <c r="Q51" s="264"/>
      <c r="R51" s="264"/>
      <c r="S51" s="264"/>
    </row>
    <row r="52" spans="1:19" s="168" customFormat="1" ht="18" customHeight="1" hidden="1">
      <c r="A52" s="182"/>
      <c r="B52" s="211"/>
      <c r="C52" s="211"/>
      <c r="D52" s="218"/>
      <c r="E52" s="219"/>
      <c r="F52" s="212"/>
      <c r="G52" s="220"/>
      <c r="H52" s="213"/>
      <c r="I52" s="182">
        <v>2340103</v>
      </c>
      <c r="J52" s="246" t="s">
        <v>326</v>
      </c>
      <c r="K52" s="246"/>
      <c r="L52" s="207">
        <f>'全县基金执3'!I53</f>
        <v>0</v>
      </c>
      <c r="M52" s="207">
        <f>'全县基金执3'!J53</f>
        <v>0</v>
      </c>
      <c r="N52" s="249"/>
      <c r="O52" s="209"/>
      <c r="P52" s="212"/>
      <c r="Q52" s="264"/>
      <c r="R52" s="264"/>
      <c r="S52" s="264"/>
    </row>
    <row r="53" spans="1:19" s="168" customFormat="1" ht="18" customHeight="1" hidden="1">
      <c r="A53" s="182"/>
      <c r="B53" s="211"/>
      <c r="C53" s="211"/>
      <c r="D53" s="218"/>
      <c r="E53" s="219"/>
      <c r="F53" s="212"/>
      <c r="G53" s="220"/>
      <c r="H53" s="213"/>
      <c r="I53" s="182">
        <v>2340104</v>
      </c>
      <c r="J53" s="246" t="s">
        <v>327</v>
      </c>
      <c r="K53" s="246"/>
      <c r="L53" s="207">
        <f>'全县基金执3'!I54</f>
        <v>0</v>
      </c>
      <c r="M53" s="207">
        <f>'全县基金执3'!J54</f>
        <v>0</v>
      </c>
      <c r="N53" s="249"/>
      <c r="O53" s="209"/>
      <c r="P53" s="212"/>
      <c r="Q53" s="264"/>
      <c r="R53" s="264"/>
      <c r="S53" s="264"/>
    </row>
    <row r="54" spans="1:19" s="168" customFormat="1" ht="18" customHeight="1" hidden="1">
      <c r="A54" s="182"/>
      <c r="B54" s="211"/>
      <c r="C54" s="211"/>
      <c r="D54" s="218"/>
      <c r="E54" s="219"/>
      <c r="F54" s="212"/>
      <c r="G54" s="220"/>
      <c r="H54" s="213"/>
      <c r="I54" s="182">
        <v>2340105</v>
      </c>
      <c r="J54" s="246" t="s">
        <v>328</v>
      </c>
      <c r="K54" s="246"/>
      <c r="L54" s="207">
        <f>'全县基金执3'!I55</f>
        <v>0</v>
      </c>
      <c r="M54" s="207">
        <f>'全县基金执3'!J55</f>
        <v>0</v>
      </c>
      <c r="N54" s="249"/>
      <c r="O54" s="209"/>
      <c r="P54" s="212"/>
      <c r="Q54" s="264"/>
      <c r="R54" s="264"/>
      <c r="S54" s="264"/>
    </row>
    <row r="55" spans="1:19" s="168" customFormat="1" ht="18" customHeight="1" hidden="1">
      <c r="A55" s="182"/>
      <c r="B55" s="211"/>
      <c r="C55" s="211"/>
      <c r="D55" s="218"/>
      <c r="E55" s="219"/>
      <c r="F55" s="212"/>
      <c r="G55" s="220"/>
      <c r="H55" s="213"/>
      <c r="I55" s="182">
        <v>2340106</v>
      </c>
      <c r="J55" s="246" t="s">
        <v>329</v>
      </c>
      <c r="K55" s="246"/>
      <c r="L55" s="207">
        <f>'全县基金执3'!I56</f>
        <v>0</v>
      </c>
      <c r="M55" s="207">
        <f>'全县基金执3'!J56</f>
        <v>0</v>
      </c>
      <c r="N55" s="249"/>
      <c r="O55" s="209"/>
      <c r="P55" s="212"/>
      <c r="Q55" s="264"/>
      <c r="R55" s="264"/>
      <c r="S55" s="264"/>
    </row>
    <row r="56" spans="1:19" s="168" customFormat="1" ht="18" customHeight="1" hidden="1">
      <c r="A56" s="182"/>
      <c r="B56" s="211"/>
      <c r="C56" s="211"/>
      <c r="D56" s="218"/>
      <c r="E56" s="219"/>
      <c r="F56" s="212"/>
      <c r="G56" s="220"/>
      <c r="H56" s="213"/>
      <c r="I56" s="182">
        <v>2340107</v>
      </c>
      <c r="J56" s="246" t="s">
        <v>330</v>
      </c>
      <c r="K56" s="246"/>
      <c r="L56" s="207">
        <f>'全县基金执3'!I57</f>
        <v>0</v>
      </c>
      <c r="M56" s="207">
        <f>'全县基金执3'!J57</f>
        <v>0</v>
      </c>
      <c r="N56" s="249"/>
      <c r="O56" s="209"/>
      <c r="P56" s="212"/>
      <c r="Q56" s="264"/>
      <c r="R56" s="264"/>
      <c r="S56" s="264"/>
    </row>
    <row r="57" spans="1:19" s="168" customFormat="1" ht="18" customHeight="1" hidden="1">
      <c r="A57" s="182"/>
      <c r="B57" s="211"/>
      <c r="C57" s="211"/>
      <c r="D57" s="218"/>
      <c r="E57" s="219"/>
      <c r="F57" s="212"/>
      <c r="G57" s="220"/>
      <c r="H57" s="213"/>
      <c r="I57" s="182">
        <v>2340108</v>
      </c>
      <c r="J57" s="246" t="s">
        <v>331</v>
      </c>
      <c r="K57" s="246"/>
      <c r="L57" s="207">
        <f>'全县基金执3'!I58</f>
        <v>0</v>
      </c>
      <c r="M57" s="207">
        <f>'全县基金执3'!J58</f>
        <v>0</v>
      </c>
      <c r="N57" s="249"/>
      <c r="O57" s="209"/>
      <c r="P57" s="212"/>
      <c r="Q57" s="264"/>
      <c r="R57" s="264"/>
      <c r="S57" s="264"/>
    </row>
    <row r="58" spans="1:19" s="168" customFormat="1" ht="18" customHeight="1" hidden="1">
      <c r="A58" s="182"/>
      <c r="B58" s="211"/>
      <c r="C58" s="211"/>
      <c r="D58" s="218"/>
      <c r="E58" s="219"/>
      <c r="F58" s="212"/>
      <c r="G58" s="220"/>
      <c r="H58" s="213"/>
      <c r="I58" s="182">
        <v>2340109</v>
      </c>
      <c r="J58" s="246" t="s">
        <v>332</v>
      </c>
      <c r="K58" s="246"/>
      <c r="L58" s="207">
        <f>'全县基金执3'!I59</f>
        <v>0</v>
      </c>
      <c r="M58" s="207">
        <f>'全县基金执3'!J59</f>
        <v>0</v>
      </c>
      <c r="N58" s="249"/>
      <c r="O58" s="209"/>
      <c r="P58" s="212"/>
      <c r="Q58" s="264"/>
      <c r="R58" s="264"/>
      <c r="S58" s="264"/>
    </row>
    <row r="59" spans="1:19" s="168" customFormat="1" ht="18" customHeight="1" hidden="1">
      <c r="A59" s="182"/>
      <c r="B59" s="211"/>
      <c r="C59" s="211"/>
      <c r="D59" s="218"/>
      <c r="E59" s="219"/>
      <c r="F59" s="212"/>
      <c r="G59" s="220"/>
      <c r="H59" s="213"/>
      <c r="I59" s="182">
        <v>2340110</v>
      </c>
      <c r="J59" s="246" t="s">
        <v>333</v>
      </c>
      <c r="K59" s="246"/>
      <c r="L59" s="207">
        <f>'全县基金执3'!I60</f>
        <v>0</v>
      </c>
      <c r="M59" s="207">
        <f>'全县基金执3'!J60</f>
        <v>0</v>
      </c>
      <c r="N59" s="249"/>
      <c r="O59" s="209"/>
      <c r="P59" s="212"/>
      <c r="Q59" s="264"/>
      <c r="R59" s="264"/>
      <c r="S59" s="264"/>
    </row>
    <row r="60" spans="1:19" s="168" customFormat="1" ht="18" customHeight="1" hidden="1">
      <c r="A60" s="182"/>
      <c r="B60" s="211"/>
      <c r="C60" s="211"/>
      <c r="D60" s="218"/>
      <c r="E60" s="219"/>
      <c r="F60" s="212"/>
      <c r="G60" s="220"/>
      <c r="H60" s="213"/>
      <c r="I60" s="182">
        <v>2340111</v>
      </c>
      <c r="J60" s="246" t="s">
        <v>334</v>
      </c>
      <c r="K60" s="246"/>
      <c r="L60" s="207">
        <f>'全县基金执3'!I61</f>
        <v>0</v>
      </c>
      <c r="M60" s="207">
        <f>'全县基金执3'!J61</f>
        <v>0</v>
      </c>
      <c r="N60" s="249"/>
      <c r="O60" s="209"/>
      <c r="P60" s="212"/>
      <c r="Q60" s="264"/>
      <c r="R60" s="264"/>
      <c r="S60" s="264"/>
    </row>
    <row r="61" spans="1:19" s="168" customFormat="1" ht="18" customHeight="1" hidden="1">
      <c r="A61" s="182"/>
      <c r="B61" s="211"/>
      <c r="C61" s="211"/>
      <c r="D61" s="218"/>
      <c r="E61" s="219"/>
      <c r="F61" s="212"/>
      <c r="G61" s="220"/>
      <c r="H61" s="213"/>
      <c r="I61" s="182">
        <v>2340199</v>
      </c>
      <c r="J61" s="246" t="s">
        <v>335</v>
      </c>
      <c r="K61" s="246"/>
      <c r="L61" s="207">
        <f>'全县基金执3'!I62</f>
        <v>0</v>
      </c>
      <c r="M61" s="207">
        <f>'全县基金执3'!J62</f>
        <v>0</v>
      </c>
      <c r="N61" s="249"/>
      <c r="O61" s="209"/>
      <c r="P61" s="212"/>
      <c r="Q61" s="264"/>
      <c r="R61" s="264"/>
      <c r="S61" s="264"/>
    </row>
    <row r="62" spans="1:19" s="168" customFormat="1" ht="18" customHeight="1" hidden="1">
      <c r="A62" s="182"/>
      <c r="B62" s="211"/>
      <c r="C62" s="211"/>
      <c r="D62" s="218"/>
      <c r="E62" s="219"/>
      <c r="F62" s="212"/>
      <c r="G62" s="220"/>
      <c r="H62" s="213"/>
      <c r="I62" s="182">
        <v>2340201</v>
      </c>
      <c r="J62" s="246" t="s">
        <v>336</v>
      </c>
      <c r="K62" s="246"/>
      <c r="L62" s="207">
        <f>'全县基金执3'!I63</f>
        <v>0</v>
      </c>
      <c r="M62" s="207">
        <f>'全县基金执3'!J63</f>
        <v>0</v>
      </c>
      <c r="N62" s="249"/>
      <c r="O62" s="209"/>
      <c r="P62" s="212"/>
      <c r="Q62" s="264"/>
      <c r="R62" s="264"/>
      <c r="S62" s="264"/>
    </row>
    <row r="63" spans="1:19" s="168" customFormat="1" ht="18" customHeight="1" hidden="1">
      <c r="A63" s="182"/>
      <c r="B63" s="211"/>
      <c r="C63" s="211"/>
      <c r="D63" s="218"/>
      <c r="E63" s="219"/>
      <c r="F63" s="212"/>
      <c r="G63" s="220"/>
      <c r="H63" s="213"/>
      <c r="I63" s="182">
        <v>2340202</v>
      </c>
      <c r="J63" s="246" t="s">
        <v>337</v>
      </c>
      <c r="K63" s="246"/>
      <c r="L63" s="207">
        <f>'全县基金执3'!I64</f>
        <v>0</v>
      </c>
      <c r="M63" s="207">
        <f>'全县基金执3'!J64</f>
        <v>0</v>
      </c>
      <c r="N63" s="249"/>
      <c r="O63" s="209"/>
      <c r="P63" s="212"/>
      <c r="Q63" s="264"/>
      <c r="R63" s="264"/>
      <c r="S63" s="264"/>
    </row>
    <row r="64" spans="1:19" s="168" customFormat="1" ht="18" customHeight="1" hidden="1">
      <c r="A64" s="182"/>
      <c r="B64" s="211"/>
      <c r="C64" s="211"/>
      <c r="D64" s="218"/>
      <c r="E64" s="219"/>
      <c r="F64" s="212"/>
      <c r="G64" s="220"/>
      <c r="H64" s="213"/>
      <c r="I64" s="182">
        <v>2340203</v>
      </c>
      <c r="J64" s="246" t="s">
        <v>338</v>
      </c>
      <c r="K64" s="246"/>
      <c r="L64" s="207">
        <f>'全县基金执3'!I65</f>
        <v>0</v>
      </c>
      <c r="M64" s="207">
        <f>'全县基金执3'!J65</f>
        <v>0</v>
      </c>
      <c r="N64" s="249"/>
      <c r="O64" s="209"/>
      <c r="P64" s="212"/>
      <c r="Q64" s="264"/>
      <c r="R64" s="264"/>
      <c r="S64" s="264"/>
    </row>
    <row r="65" spans="1:19" s="168" customFormat="1" ht="18" customHeight="1" hidden="1">
      <c r="A65" s="182"/>
      <c r="B65" s="211"/>
      <c r="C65" s="211"/>
      <c r="D65" s="218"/>
      <c r="E65" s="219"/>
      <c r="F65" s="212"/>
      <c r="G65" s="220"/>
      <c r="H65" s="213"/>
      <c r="I65" s="182">
        <v>2340204</v>
      </c>
      <c r="J65" s="246" t="s">
        <v>339</v>
      </c>
      <c r="K65" s="246"/>
      <c r="L65" s="207">
        <f>'全县基金执3'!I66</f>
        <v>0</v>
      </c>
      <c r="M65" s="207">
        <f>'全县基金执3'!J66</f>
        <v>0</v>
      </c>
      <c r="N65" s="249"/>
      <c r="O65" s="209"/>
      <c r="P65" s="212"/>
      <c r="Q65" s="264"/>
      <c r="R65" s="264"/>
      <c r="S65" s="264"/>
    </row>
    <row r="66" spans="1:19" s="168" customFormat="1" ht="18" customHeight="1" hidden="1">
      <c r="A66" s="182"/>
      <c r="B66" s="211"/>
      <c r="C66" s="211"/>
      <c r="D66" s="218"/>
      <c r="E66" s="219"/>
      <c r="F66" s="212"/>
      <c r="G66" s="220"/>
      <c r="H66" s="213"/>
      <c r="I66" s="182">
        <v>2340205</v>
      </c>
      <c r="J66" s="246" t="s">
        <v>340</v>
      </c>
      <c r="K66" s="246"/>
      <c r="L66" s="207">
        <f>'全县基金执3'!I67</f>
        <v>0</v>
      </c>
      <c r="M66" s="207">
        <f>'全县基金执3'!J67</f>
        <v>0</v>
      </c>
      <c r="N66" s="249"/>
      <c r="O66" s="209"/>
      <c r="P66" s="212"/>
      <c r="Q66" s="264"/>
      <c r="R66" s="264"/>
      <c r="S66" s="264"/>
    </row>
    <row r="67" spans="1:19" s="168" customFormat="1" ht="18" customHeight="1" hidden="1">
      <c r="A67" s="182"/>
      <c r="B67" s="211"/>
      <c r="C67" s="211"/>
      <c r="D67" s="218"/>
      <c r="E67" s="219"/>
      <c r="F67" s="212"/>
      <c r="G67" s="220"/>
      <c r="H67" s="213"/>
      <c r="I67" s="182">
        <v>2340299</v>
      </c>
      <c r="J67" s="246" t="s">
        <v>341</v>
      </c>
      <c r="K67" s="246"/>
      <c r="L67" s="207">
        <f>'全县基金执3'!I68</f>
        <v>0</v>
      </c>
      <c r="M67" s="207">
        <f>'全县基金执3'!J68</f>
        <v>0</v>
      </c>
      <c r="N67" s="249"/>
      <c r="O67" s="209"/>
      <c r="P67" s="212"/>
      <c r="Q67" s="264"/>
      <c r="R67" s="264"/>
      <c r="S67" s="264"/>
    </row>
    <row r="68" spans="1:19" s="168" customFormat="1" ht="18" customHeight="1" hidden="1">
      <c r="A68" s="182"/>
      <c r="B68" s="211"/>
      <c r="C68" s="211"/>
      <c r="D68" s="218"/>
      <c r="E68" s="219"/>
      <c r="F68" s="212"/>
      <c r="G68" s="220"/>
      <c r="H68" s="213"/>
      <c r="I68" s="182"/>
      <c r="J68" s="246"/>
      <c r="K68" s="246"/>
      <c r="L68" s="229"/>
      <c r="M68" s="229"/>
      <c r="N68" s="286"/>
      <c r="O68" s="287"/>
      <c r="P68" s="231"/>
      <c r="Q68" s="264"/>
      <c r="R68" s="264"/>
      <c r="S68" s="264"/>
    </row>
    <row r="69" spans="1:251" s="169" customFormat="1" ht="18" customHeight="1">
      <c r="A69" s="200">
        <v>11011</v>
      </c>
      <c r="B69" s="270" t="s">
        <v>192</v>
      </c>
      <c r="C69" s="202">
        <f>SUM(C70:C75)</f>
        <v>0</v>
      </c>
      <c r="D69" s="202">
        <f>SUM(D70:D75)</f>
        <v>2000</v>
      </c>
      <c r="E69" s="203">
        <f>SUM(E70:E75)</f>
        <v>2000</v>
      </c>
      <c r="F69" s="245"/>
      <c r="G69" s="204">
        <v>43359</v>
      </c>
      <c r="H69" s="204">
        <f>7500+35859</f>
        <v>43359</v>
      </c>
      <c r="I69" s="200"/>
      <c r="J69" s="270" t="s">
        <v>342</v>
      </c>
      <c r="K69" s="288">
        <f aca="true" t="shared" si="2" ref="I69:P69">SUM(K70:K75)</f>
        <v>10844</v>
      </c>
      <c r="L69" s="288">
        <f t="shared" si="2"/>
        <v>10844</v>
      </c>
      <c r="M69" s="288">
        <f t="shared" si="2"/>
        <v>10844</v>
      </c>
      <c r="N69" s="288">
        <f t="shared" si="2"/>
        <v>35880</v>
      </c>
      <c r="O69" s="289"/>
      <c r="P69" s="289">
        <f t="shared" si="2"/>
        <v>35880</v>
      </c>
      <c r="Q69" s="265"/>
      <c r="R69" s="265"/>
      <c r="S69" s="265"/>
      <c r="HL69" s="268"/>
      <c r="HM69" s="269"/>
      <c r="HN69" s="269"/>
      <c r="HO69" s="269"/>
      <c r="HP69" s="269"/>
      <c r="HQ69" s="269"/>
      <c r="HR69" s="269"/>
      <c r="HS69" s="269"/>
      <c r="HT69" s="269"/>
      <c r="HU69" s="269"/>
      <c r="HV69" s="269"/>
      <c r="HW69" s="269"/>
      <c r="HX69" s="269"/>
      <c r="HY69" s="269"/>
      <c r="HZ69" s="269"/>
      <c r="IA69" s="269"/>
      <c r="IB69" s="269"/>
      <c r="IC69" s="269"/>
      <c r="ID69" s="269"/>
      <c r="IE69" s="269"/>
      <c r="IF69" s="269"/>
      <c r="IG69" s="269"/>
      <c r="IH69" s="269"/>
      <c r="II69" s="269"/>
      <c r="IJ69" s="269"/>
      <c r="IK69" s="269"/>
      <c r="IL69" s="269"/>
      <c r="IM69" s="269"/>
      <c r="IN69" s="269"/>
      <c r="IO69" s="269"/>
      <c r="IP69" s="269"/>
      <c r="IQ69" s="269"/>
    </row>
    <row r="70" spans="1:19" s="168" customFormat="1" ht="37.5" customHeight="1">
      <c r="A70" s="182">
        <v>110110201</v>
      </c>
      <c r="B70" s="271" t="s">
        <v>343</v>
      </c>
      <c r="C70" s="271"/>
      <c r="D70" s="207">
        <f>'全县基金执3'!D71</f>
        <v>0</v>
      </c>
      <c r="E70" s="207">
        <f>'全县基金执3'!E71</f>
        <v>0</v>
      </c>
      <c r="F70" s="272"/>
      <c r="G70" s="209"/>
      <c r="H70" s="273"/>
      <c r="I70" s="182">
        <v>2310401</v>
      </c>
      <c r="J70" s="271" t="s">
        <v>344</v>
      </c>
      <c r="K70" s="271"/>
      <c r="L70" s="207">
        <f>'全县基金执3'!I71</f>
        <v>0</v>
      </c>
      <c r="M70" s="207">
        <f>'全县基金执3'!J71</f>
        <v>0</v>
      </c>
      <c r="N70" s="286"/>
      <c r="O70" s="209"/>
      <c r="P70" s="231"/>
      <c r="Q70" s="264"/>
      <c r="R70" s="264"/>
      <c r="S70" s="264"/>
    </row>
    <row r="71" spans="1:19" s="168" customFormat="1" ht="22.5" customHeight="1">
      <c r="A71" s="182">
        <v>110110211</v>
      </c>
      <c r="B71" s="271" t="s">
        <v>345</v>
      </c>
      <c r="C71" s="271"/>
      <c r="D71" s="207">
        <f>'全县基金执3'!D72</f>
        <v>0</v>
      </c>
      <c r="E71" s="207">
        <f>'全县基金执3'!E72</f>
        <v>0</v>
      </c>
      <c r="F71" s="272"/>
      <c r="G71" s="209"/>
      <c r="H71" s="273"/>
      <c r="I71" s="182">
        <v>2310411</v>
      </c>
      <c r="J71" s="271" t="s">
        <v>346</v>
      </c>
      <c r="K71" s="247">
        <v>10844</v>
      </c>
      <c r="L71" s="207">
        <f>'全县基金执3'!I72</f>
        <v>10844</v>
      </c>
      <c r="M71" s="207">
        <f>'全县基金执3'!J72</f>
        <v>10844</v>
      </c>
      <c r="N71" s="286">
        <v>35880</v>
      </c>
      <c r="O71" s="209"/>
      <c r="P71" s="231">
        <v>35880</v>
      </c>
      <c r="Q71" s="264">
        <v>35880</v>
      </c>
      <c r="R71" s="264"/>
      <c r="S71" s="264"/>
    </row>
    <row r="72" spans="1:19" s="168" customFormat="1" ht="18" customHeight="1">
      <c r="A72" s="182">
        <v>110110231</v>
      </c>
      <c r="B72" s="246" t="s">
        <v>347</v>
      </c>
      <c r="C72" s="246"/>
      <c r="D72" s="207">
        <f>'全县基金执3'!D73</f>
        <v>0</v>
      </c>
      <c r="E72" s="207">
        <f>'全县基金执3'!E73</f>
        <v>0</v>
      </c>
      <c r="F72" s="272"/>
      <c r="G72" s="209"/>
      <c r="H72" s="273"/>
      <c r="I72" s="182">
        <v>2310431</v>
      </c>
      <c r="J72" s="271" t="s">
        <v>348</v>
      </c>
      <c r="K72" s="271"/>
      <c r="L72" s="207">
        <f>'全县基金执3'!I73</f>
        <v>0</v>
      </c>
      <c r="M72" s="207">
        <f>'全县基金执3'!J73</f>
        <v>0</v>
      </c>
      <c r="N72" s="286"/>
      <c r="O72" s="209"/>
      <c r="P72" s="231"/>
      <c r="Q72" s="264"/>
      <c r="R72" s="264"/>
      <c r="S72" s="264"/>
    </row>
    <row r="73" spans="1:19" s="168" customFormat="1" ht="18" customHeight="1">
      <c r="A73" s="182">
        <v>110110233</v>
      </c>
      <c r="B73" s="246" t="s">
        <v>349</v>
      </c>
      <c r="C73" s="246"/>
      <c r="D73" s="207">
        <f>'全县基金执3'!D74</f>
        <v>0</v>
      </c>
      <c r="E73" s="207">
        <f>'全县基金执3'!E74</f>
        <v>0</v>
      </c>
      <c r="F73" s="272"/>
      <c r="G73" s="209"/>
      <c r="H73" s="273"/>
      <c r="I73" s="182">
        <v>2310433</v>
      </c>
      <c r="J73" s="271" t="s">
        <v>350</v>
      </c>
      <c r="K73" s="271"/>
      <c r="L73" s="207">
        <f>'全县基金执3'!I74</f>
        <v>0</v>
      </c>
      <c r="M73" s="207">
        <f>'全县基金执3'!J74</f>
        <v>0</v>
      </c>
      <c r="N73" s="286"/>
      <c r="O73" s="209"/>
      <c r="P73" s="231"/>
      <c r="Q73" s="264"/>
      <c r="R73" s="264"/>
      <c r="S73" s="264"/>
    </row>
    <row r="74" spans="1:19" s="168" customFormat="1" ht="27.75" customHeight="1">
      <c r="A74" s="182">
        <v>110110298</v>
      </c>
      <c r="B74" s="274" t="s">
        <v>351</v>
      </c>
      <c r="C74" s="274"/>
      <c r="D74" s="207">
        <f>'全县基金执3'!D75</f>
        <v>0</v>
      </c>
      <c r="E74" s="207">
        <f>'全县基金执3'!E75</f>
        <v>0</v>
      </c>
      <c r="F74" s="272"/>
      <c r="G74" s="209"/>
      <c r="H74" s="273"/>
      <c r="I74" s="182">
        <v>2310498</v>
      </c>
      <c r="J74" s="271" t="s">
        <v>352</v>
      </c>
      <c r="K74" s="271"/>
      <c r="L74" s="207">
        <f>'全县基金执3'!I75</f>
        <v>0</v>
      </c>
      <c r="M74" s="207">
        <f>'全县基金执3'!J75</f>
        <v>0</v>
      </c>
      <c r="N74" s="286"/>
      <c r="O74" s="209"/>
      <c r="P74" s="231"/>
      <c r="Q74" s="264"/>
      <c r="R74" s="264"/>
      <c r="S74" s="264"/>
    </row>
    <row r="75" spans="1:19" s="168" customFormat="1" ht="21" customHeight="1">
      <c r="A75" s="182">
        <v>110110299</v>
      </c>
      <c r="B75" s="274" t="s">
        <v>353</v>
      </c>
      <c r="C75" s="274"/>
      <c r="D75" s="207">
        <f>'全县基金执3'!D76</f>
        <v>2000</v>
      </c>
      <c r="E75" s="207">
        <f>'全县基金执3'!E76</f>
        <v>2000</v>
      </c>
      <c r="F75" s="272">
        <v>0</v>
      </c>
      <c r="G75" s="209">
        <f>7500+35859</f>
        <v>43359</v>
      </c>
      <c r="H75" s="273">
        <f>7500+35859</f>
        <v>43359</v>
      </c>
      <c r="I75" s="182">
        <v>2310499</v>
      </c>
      <c r="J75" s="271" t="s">
        <v>354</v>
      </c>
      <c r="K75" s="271"/>
      <c r="L75" s="207">
        <f>'全县基金执3'!I76</f>
        <v>0</v>
      </c>
      <c r="M75" s="207">
        <f>'全县基金执3'!J76</f>
        <v>0</v>
      </c>
      <c r="N75" s="286"/>
      <c r="O75" s="209"/>
      <c r="P75" s="231"/>
      <c r="Q75" s="264"/>
      <c r="R75" s="264"/>
      <c r="S75" s="264"/>
    </row>
    <row r="76" spans="1:19" s="168" customFormat="1" ht="18" customHeight="1">
      <c r="A76" s="182"/>
      <c r="B76" s="274"/>
      <c r="C76" s="274"/>
      <c r="D76" s="275"/>
      <c r="E76" s="276"/>
      <c r="F76" s="272"/>
      <c r="G76" s="277"/>
      <c r="H76" s="273"/>
      <c r="I76" s="182"/>
      <c r="J76" s="290"/>
      <c r="K76" s="290"/>
      <c r="L76" s="218"/>
      <c r="M76" s="218"/>
      <c r="N76" s="249"/>
      <c r="O76" s="256"/>
      <c r="P76" s="212"/>
      <c r="Q76" s="264"/>
      <c r="R76" s="264"/>
      <c r="S76" s="264"/>
    </row>
    <row r="77" spans="1:251" s="169" customFormat="1" ht="18" customHeight="1">
      <c r="A77" s="200"/>
      <c r="B77" s="201" t="s">
        <v>199</v>
      </c>
      <c r="C77" s="202">
        <f>SUM(C78:C81)</f>
        <v>11496</v>
      </c>
      <c r="D77" s="202">
        <f>SUM(D78:D81)</f>
        <v>11496</v>
      </c>
      <c r="E77" s="203">
        <f>SUM(E78:E81)</f>
        <v>6429</v>
      </c>
      <c r="F77" s="204">
        <f>SUM(F78:F81)</f>
        <v>4364.33</v>
      </c>
      <c r="G77" s="204"/>
      <c r="H77" s="204">
        <f>SUM(H78:H81)</f>
        <v>4364.33</v>
      </c>
      <c r="I77" s="200"/>
      <c r="J77" s="201" t="s">
        <v>355</v>
      </c>
      <c r="K77" s="291">
        <f aca="true" t="shared" si="3" ref="K77:P77">SUM(K78:K81)</f>
        <v>0</v>
      </c>
      <c r="L77" s="291">
        <f t="shared" si="3"/>
        <v>0</v>
      </c>
      <c r="M77" s="291">
        <f t="shared" si="3"/>
        <v>2642.8</v>
      </c>
      <c r="N77" s="291">
        <f t="shared" si="3"/>
        <v>4</v>
      </c>
      <c r="O77" s="292"/>
      <c r="P77" s="292">
        <f t="shared" si="3"/>
        <v>4</v>
      </c>
      <c r="Q77" s="265"/>
      <c r="R77" s="265"/>
      <c r="S77" s="265"/>
      <c r="HL77" s="268"/>
      <c r="HM77" s="269"/>
      <c r="HN77" s="269"/>
      <c r="HO77" s="269"/>
      <c r="HP77" s="269"/>
      <c r="HQ77" s="269"/>
      <c r="HR77" s="269"/>
      <c r="HS77" s="269"/>
      <c r="HT77" s="269"/>
      <c r="HU77" s="269"/>
      <c r="HV77" s="269"/>
      <c r="HW77" s="269"/>
      <c r="HX77" s="269"/>
      <c r="HY77" s="269"/>
      <c r="HZ77" s="269"/>
      <c r="IA77" s="269"/>
      <c r="IB77" s="269"/>
      <c r="IC77" s="269"/>
      <c r="ID77" s="269"/>
      <c r="IE77" s="269"/>
      <c r="IF77" s="269"/>
      <c r="IG77" s="269"/>
      <c r="IH77" s="269"/>
      <c r="II77" s="269"/>
      <c r="IJ77" s="269"/>
      <c r="IK77" s="269"/>
      <c r="IL77" s="269"/>
      <c r="IM77" s="269"/>
      <c r="IN77" s="269"/>
      <c r="IO77" s="269"/>
      <c r="IP77" s="269"/>
      <c r="IQ77" s="269"/>
    </row>
    <row r="78" spans="1:19" s="168" customFormat="1" ht="18" customHeight="1">
      <c r="A78" s="182">
        <v>1100401</v>
      </c>
      <c r="B78" s="278" t="s">
        <v>356</v>
      </c>
      <c r="C78" s="279">
        <v>2955</v>
      </c>
      <c r="D78" s="207">
        <f>'全县基金执3'!D79</f>
        <v>2955</v>
      </c>
      <c r="E78" s="207">
        <f>'全县基金执3'!E79</f>
        <v>3497</v>
      </c>
      <c r="F78" s="208">
        <v>1948.33</v>
      </c>
      <c r="G78" s="209"/>
      <c r="H78" s="210">
        <v>1948.33</v>
      </c>
      <c r="I78" s="182">
        <v>2300603</v>
      </c>
      <c r="J78" s="211" t="s">
        <v>357</v>
      </c>
      <c r="K78" s="211"/>
      <c r="L78" s="207">
        <f>'全县基金执3'!I79</f>
        <v>0</v>
      </c>
      <c r="M78" s="207">
        <f>'全县基金执3'!J79</f>
        <v>0</v>
      </c>
      <c r="N78" s="249"/>
      <c r="O78" s="209"/>
      <c r="P78" s="212"/>
      <c r="Q78" s="264"/>
      <c r="R78" s="264"/>
      <c r="S78" s="264"/>
    </row>
    <row r="79" spans="1:19" s="168" customFormat="1" ht="18" customHeight="1">
      <c r="A79" s="182">
        <v>1100403</v>
      </c>
      <c r="B79" s="278" t="s">
        <v>358</v>
      </c>
      <c r="C79" s="279"/>
      <c r="D79" s="207">
        <f>'全县基金执3'!D80</f>
        <v>0</v>
      </c>
      <c r="E79" s="207">
        <f>'全县基金执3'!E80</f>
        <v>0</v>
      </c>
      <c r="F79" s="208"/>
      <c r="G79" s="209"/>
      <c r="H79" s="210"/>
      <c r="I79" s="182">
        <v>2300802</v>
      </c>
      <c r="J79" s="293" t="s">
        <v>359</v>
      </c>
      <c r="K79" s="294"/>
      <c r="L79" s="207">
        <f>'全县基金执3'!I80</f>
        <v>0</v>
      </c>
      <c r="M79" s="207">
        <f>'全县基金执3'!J80</f>
        <v>227</v>
      </c>
      <c r="N79" s="249"/>
      <c r="O79" s="209"/>
      <c r="P79" s="212"/>
      <c r="Q79" s="264"/>
      <c r="R79" s="264"/>
      <c r="S79" s="264"/>
    </row>
    <row r="80" spans="1:19" s="168" customFormat="1" ht="18" customHeight="1">
      <c r="A80" s="182">
        <v>11008</v>
      </c>
      <c r="B80" s="278" t="s">
        <v>360</v>
      </c>
      <c r="C80" s="279">
        <v>8541</v>
      </c>
      <c r="D80" s="207">
        <f>'全县基金执3'!D81</f>
        <v>8541</v>
      </c>
      <c r="E80" s="207">
        <f>'全县基金执3'!E81</f>
        <v>2932</v>
      </c>
      <c r="F80" s="208">
        <v>2416</v>
      </c>
      <c r="G80" s="209"/>
      <c r="H80" s="210">
        <v>2416</v>
      </c>
      <c r="I80" s="182">
        <v>2300804</v>
      </c>
      <c r="J80" s="293" t="s">
        <v>361</v>
      </c>
      <c r="K80" s="294"/>
      <c r="L80" s="207">
        <f>'全县基金执3'!I81</f>
        <v>0</v>
      </c>
      <c r="M80" s="207">
        <f>'全县基金执3'!J81</f>
        <v>0</v>
      </c>
      <c r="N80" s="249"/>
      <c r="O80" s="209"/>
      <c r="P80" s="212"/>
      <c r="Q80" s="264"/>
      <c r="R80" s="264"/>
      <c r="S80" s="264"/>
    </row>
    <row r="81" spans="1:19" s="168" customFormat="1" ht="18" customHeight="1">
      <c r="A81" s="182">
        <v>11009</v>
      </c>
      <c r="B81" s="278" t="s">
        <v>362</v>
      </c>
      <c r="C81" s="279"/>
      <c r="D81" s="207">
        <f>'全县基金执3'!D82</f>
        <v>0</v>
      </c>
      <c r="E81" s="207">
        <f>'全县基金执3'!E82</f>
        <v>0</v>
      </c>
      <c r="F81" s="208"/>
      <c r="G81" s="209"/>
      <c r="H81" s="210"/>
      <c r="I81" s="182">
        <v>2300902</v>
      </c>
      <c r="J81" s="295" t="s">
        <v>363</v>
      </c>
      <c r="K81" s="296"/>
      <c r="L81" s="207">
        <f>'全县基金执3'!I82</f>
        <v>0</v>
      </c>
      <c r="M81" s="207">
        <f>'全县基金执3'!J82</f>
        <v>2415.8</v>
      </c>
      <c r="N81" s="249">
        <v>4</v>
      </c>
      <c r="O81" s="209"/>
      <c r="P81" s="212">
        <v>4</v>
      </c>
      <c r="Q81" s="264"/>
      <c r="R81" s="264"/>
      <c r="S81" s="264"/>
    </row>
    <row r="82" spans="1:19" s="168" customFormat="1" ht="18" customHeight="1">
      <c r="A82" s="182"/>
      <c r="B82" s="278"/>
      <c r="C82" s="280"/>
      <c r="D82" s="218"/>
      <c r="E82" s="219"/>
      <c r="F82" s="212"/>
      <c r="G82" s="220"/>
      <c r="H82" s="213"/>
      <c r="I82" s="182"/>
      <c r="J82" s="278"/>
      <c r="K82" s="280"/>
      <c r="L82" s="218"/>
      <c r="M82" s="218"/>
      <c r="N82" s="249"/>
      <c r="O82" s="256"/>
      <c r="P82" s="212"/>
      <c r="Q82" s="264"/>
      <c r="R82" s="264"/>
      <c r="S82" s="264"/>
    </row>
    <row r="83" spans="1:251" s="169" customFormat="1" ht="18" customHeight="1">
      <c r="A83" s="200"/>
      <c r="B83" s="201" t="s">
        <v>140</v>
      </c>
      <c r="C83" s="202">
        <f aca="true" t="shared" si="4" ref="C83:J83">C7+C69+C77</f>
        <v>51496</v>
      </c>
      <c r="D83" s="202">
        <f t="shared" si="4"/>
        <v>53496</v>
      </c>
      <c r="E83" s="203">
        <f t="shared" si="4"/>
        <v>41241</v>
      </c>
      <c r="F83" s="204">
        <f t="shared" si="4"/>
        <v>66495.33</v>
      </c>
      <c r="G83" s="204">
        <f t="shared" si="4"/>
        <v>43359</v>
      </c>
      <c r="H83" s="204">
        <f t="shared" si="4"/>
        <v>109854.33</v>
      </c>
      <c r="I83" s="200"/>
      <c r="J83" s="201" t="s">
        <v>141</v>
      </c>
      <c r="K83" s="202">
        <f aca="true" t="shared" si="5" ref="K83:R83">K7+K69+K77</f>
        <v>51496</v>
      </c>
      <c r="L83" s="202">
        <f t="shared" si="5"/>
        <v>53496</v>
      </c>
      <c r="M83" s="202">
        <f t="shared" si="5"/>
        <v>41241</v>
      </c>
      <c r="N83" s="202">
        <f t="shared" si="5"/>
        <v>66495</v>
      </c>
      <c r="O83" s="245">
        <f t="shared" si="5"/>
        <v>43359</v>
      </c>
      <c r="P83" s="245">
        <f t="shared" si="5"/>
        <v>109854</v>
      </c>
      <c r="Q83" s="265">
        <f>H83-P83</f>
        <v>0.33000000000174623</v>
      </c>
      <c r="R83" s="265"/>
      <c r="S83" s="265"/>
      <c r="HL83" s="268"/>
      <c r="HM83" s="269"/>
      <c r="HN83" s="269"/>
      <c r="HO83" s="269"/>
      <c r="HP83" s="269"/>
      <c r="HQ83" s="269"/>
      <c r="HR83" s="269"/>
      <c r="HS83" s="269"/>
      <c r="HT83" s="269"/>
      <c r="HU83" s="269"/>
      <c r="HV83" s="269"/>
      <c r="HW83" s="269"/>
      <c r="HX83" s="269"/>
      <c r="HY83" s="269"/>
      <c r="HZ83" s="269"/>
      <c r="IA83" s="269"/>
      <c r="IB83" s="269"/>
      <c r="IC83" s="269"/>
      <c r="ID83" s="269"/>
      <c r="IE83" s="269"/>
      <c r="IF83" s="269"/>
      <c r="IG83" s="269"/>
      <c r="IH83" s="269"/>
      <c r="II83" s="269"/>
      <c r="IJ83" s="269"/>
      <c r="IK83" s="269"/>
      <c r="IL83" s="269"/>
      <c r="IM83" s="269"/>
      <c r="IN83" s="269"/>
      <c r="IO83" s="269"/>
      <c r="IP83" s="269"/>
      <c r="IQ83" s="269"/>
    </row>
    <row r="84" spans="2:16" s="168" customFormat="1" ht="18" customHeight="1">
      <c r="B84" s="281"/>
      <c r="C84" s="282"/>
      <c r="D84" s="283"/>
      <c r="E84" s="283"/>
      <c r="F84" s="284"/>
      <c r="G84" s="284"/>
      <c r="H84" s="285"/>
      <c r="I84" s="281"/>
      <c r="J84" s="282"/>
      <c r="K84" s="297"/>
      <c r="L84" s="283"/>
      <c r="M84" s="298"/>
      <c r="N84" s="298"/>
      <c r="O84" s="299"/>
      <c r="P84" s="300"/>
    </row>
    <row r="85" spans="2:19" s="168" customFormat="1" ht="18" customHeight="1" hidden="1">
      <c r="B85" s="170"/>
      <c r="D85" s="169"/>
      <c r="E85" s="169"/>
      <c r="F85" s="171"/>
      <c r="G85" s="171"/>
      <c r="H85" s="172"/>
      <c r="I85" s="173"/>
      <c r="J85" s="170"/>
      <c r="L85" s="169"/>
      <c r="M85" s="169"/>
      <c r="N85" s="169"/>
      <c r="O85" s="171"/>
      <c r="P85" s="172"/>
      <c r="Q85" s="174"/>
      <c r="R85" s="174"/>
      <c r="S85" s="174"/>
    </row>
    <row r="86" spans="2:220" s="168" customFormat="1" ht="18" customHeight="1" hidden="1">
      <c r="B86" s="170"/>
      <c r="D86" s="169"/>
      <c r="E86" s="169"/>
      <c r="F86" s="171"/>
      <c r="G86" s="171"/>
      <c r="H86" s="172"/>
      <c r="I86" s="173"/>
      <c r="J86" s="301" t="s">
        <v>373</v>
      </c>
      <c r="K86" s="174">
        <f aca="true" t="shared" si="6" ref="K86:P86">SUM(K8:K67)-K8-K11-K14-K23-K26-K31-K35-K42-K49</f>
        <v>40652</v>
      </c>
      <c r="L86" s="302">
        <f t="shared" si="6"/>
        <v>42652</v>
      </c>
      <c r="M86" s="302">
        <f t="shared" si="6"/>
        <v>27754.199999999997</v>
      </c>
      <c r="N86" s="302"/>
      <c r="O86" s="303"/>
      <c r="P86" s="303">
        <f t="shared" si="6"/>
        <v>73970</v>
      </c>
      <c r="Q86" s="174"/>
      <c r="R86" s="174"/>
      <c r="S86" s="174"/>
      <c r="HL86" s="175"/>
    </row>
    <row r="87" spans="2:220" s="168" customFormat="1" ht="18" customHeight="1" hidden="1">
      <c r="B87" s="170"/>
      <c r="D87" s="169"/>
      <c r="E87" s="169"/>
      <c r="F87" s="171"/>
      <c r="G87" s="171"/>
      <c r="H87" s="172"/>
      <c r="I87" s="173"/>
      <c r="J87" s="301" t="s">
        <v>374</v>
      </c>
      <c r="K87" s="174">
        <f>K86-K7</f>
        <v>0</v>
      </c>
      <c r="L87" s="302">
        <f>L86-L7</f>
        <v>0</v>
      </c>
      <c r="M87" s="302">
        <f>M86-M7</f>
        <v>0</v>
      </c>
      <c r="N87" s="302"/>
      <c r="O87" s="303"/>
      <c r="P87" s="304"/>
      <c r="Q87" s="174"/>
      <c r="R87" s="174"/>
      <c r="S87" s="174"/>
      <c r="HL87" s="175"/>
    </row>
    <row r="88" spans="2:220" s="168" customFormat="1" ht="18" customHeight="1" hidden="1">
      <c r="B88" s="170"/>
      <c r="D88" s="169"/>
      <c r="E88" s="169"/>
      <c r="F88" s="171"/>
      <c r="G88" s="171"/>
      <c r="H88" s="172"/>
      <c r="I88" s="173"/>
      <c r="J88" s="305" t="s">
        <v>375</v>
      </c>
      <c r="K88" s="174">
        <f>K83-C83</f>
        <v>0</v>
      </c>
      <c r="L88" s="302">
        <f>L83-D83</f>
        <v>0</v>
      </c>
      <c r="M88" s="302">
        <f>M83-E83</f>
        <v>0</v>
      </c>
      <c r="N88" s="302"/>
      <c r="O88" s="303"/>
      <c r="P88" s="303">
        <f>P83-H83</f>
        <v>-0.33000000000174623</v>
      </c>
      <c r="Q88" s="174"/>
      <c r="R88" s="174"/>
      <c r="S88" s="174"/>
      <c r="HL88" s="175"/>
    </row>
    <row r="89" spans="2:16" s="168" customFormat="1" ht="18" customHeight="1">
      <c r="B89" s="170"/>
      <c r="D89" s="169"/>
      <c r="E89" s="169"/>
      <c r="F89" s="171"/>
      <c r="G89" s="171"/>
      <c r="H89" s="172"/>
      <c r="I89" s="173"/>
      <c r="J89" s="301"/>
      <c r="K89" s="306"/>
      <c r="L89" s="169"/>
      <c r="M89" s="169"/>
      <c r="N89" s="169"/>
      <c r="O89" s="171"/>
      <c r="P89" s="306"/>
    </row>
    <row r="90" spans="2:16" s="168" customFormat="1" ht="18" customHeight="1">
      <c r="B90" s="170"/>
      <c r="D90" s="169"/>
      <c r="E90" s="169"/>
      <c r="F90" s="171"/>
      <c r="G90" s="171"/>
      <c r="H90" s="172"/>
      <c r="I90" s="173"/>
      <c r="J90" s="170"/>
      <c r="L90" s="169"/>
      <c r="M90" s="169"/>
      <c r="N90" s="169"/>
      <c r="O90" s="171"/>
      <c r="P90" s="306"/>
    </row>
    <row r="91" spans="2:16" s="168" customFormat="1" ht="18" customHeight="1">
      <c r="B91" s="170"/>
      <c r="D91" s="169"/>
      <c r="E91" s="169"/>
      <c r="F91" s="171"/>
      <c r="G91" s="171"/>
      <c r="H91" s="172"/>
      <c r="I91" s="173"/>
      <c r="J91" s="170"/>
      <c r="L91" s="169"/>
      <c r="M91" s="169"/>
      <c r="N91" s="169"/>
      <c r="O91" s="171"/>
      <c r="P91" s="306"/>
    </row>
    <row r="92" spans="2:16" s="168" customFormat="1" ht="18" customHeight="1">
      <c r="B92" s="170"/>
      <c r="D92" s="169"/>
      <c r="E92" s="169"/>
      <c r="F92" s="171"/>
      <c r="G92" s="171"/>
      <c r="H92" s="172"/>
      <c r="I92" s="173"/>
      <c r="J92" s="170"/>
      <c r="L92" s="169"/>
      <c r="M92" s="169"/>
      <c r="N92" s="169"/>
      <c r="O92" s="171"/>
      <c r="P92" s="306"/>
    </row>
    <row r="93" spans="2:16" s="168" customFormat="1" ht="18" customHeight="1">
      <c r="B93" s="170"/>
      <c r="D93" s="169"/>
      <c r="E93" s="169"/>
      <c r="F93" s="171"/>
      <c r="G93" s="171"/>
      <c r="H93" s="172"/>
      <c r="I93" s="173"/>
      <c r="J93" s="170"/>
      <c r="L93" s="169"/>
      <c r="M93" s="169"/>
      <c r="N93" s="169"/>
      <c r="O93" s="171"/>
      <c r="P93" s="306"/>
    </row>
    <row r="94" spans="2:16" s="168" customFormat="1" ht="18" customHeight="1">
      <c r="B94" s="170"/>
      <c r="D94" s="169"/>
      <c r="E94" s="169"/>
      <c r="F94" s="171"/>
      <c r="G94" s="171"/>
      <c r="H94" s="172"/>
      <c r="I94" s="173"/>
      <c r="J94" s="170"/>
      <c r="L94" s="169"/>
      <c r="M94" s="169"/>
      <c r="N94" s="169"/>
      <c r="O94" s="171"/>
      <c r="P94" s="306"/>
    </row>
    <row r="95" spans="2:16" s="168" customFormat="1" ht="13.5">
      <c r="B95" s="170"/>
      <c r="D95" s="169"/>
      <c r="E95" s="169"/>
      <c r="F95" s="171"/>
      <c r="G95" s="171"/>
      <c r="H95" s="172"/>
      <c r="I95" s="173"/>
      <c r="J95" s="170"/>
      <c r="L95" s="169"/>
      <c r="M95" s="169"/>
      <c r="N95" s="169"/>
      <c r="O95" s="171"/>
      <c r="P95" s="306"/>
    </row>
    <row r="96" spans="2:16" s="168" customFormat="1" ht="13.5">
      <c r="B96" s="170"/>
      <c r="D96" s="169"/>
      <c r="E96" s="169"/>
      <c r="F96" s="171"/>
      <c r="G96" s="171"/>
      <c r="H96" s="172"/>
      <c r="I96" s="173"/>
      <c r="J96" s="170"/>
      <c r="L96" s="169"/>
      <c r="M96" s="169"/>
      <c r="N96" s="169"/>
      <c r="O96" s="171"/>
      <c r="P96" s="306"/>
    </row>
    <row r="97" spans="2:16" s="168" customFormat="1" ht="13.5">
      <c r="B97" s="170"/>
      <c r="D97" s="169"/>
      <c r="E97" s="169"/>
      <c r="F97" s="171"/>
      <c r="G97" s="171"/>
      <c r="H97" s="172"/>
      <c r="I97" s="173"/>
      <c r="J97" s="170"/>
      <c r="L97" s="169"/>
      <c r="M97" s="169"/>
      <c r="N97" s="169"/>
      <c r="O97" s="171"/>
      <c r="P97" s="306"/>
    </row>
    <row r="98" spans="2:16" s="168" customFormat="1" ht="13.5">
      <c r="B98" s="170"/>
      <c r="D98" s="169"/>
      <c r="E98" s="169"/>
      <c r="F98" s="171"/>
      <c r="G98" s="171"/>
      <c r="H98" s="172"/>
      <c r="I98" s="173"/>
      <c r="J98" s="170"/>
      <c r="L98" s="169"/>
      <c r="M98" s="169"/>
      <c r="N98" s="169"/>
      <c r="O98" s="171"/>
      <c r="P98" s="306"/>
    </row>
    <row r="99" spans="2:16" s="168" customFormat="1" ht="13.5">
      <c r="B99" s="170"/>
      <c r="D99" s="169"/>
      <c r="E99" s="169"/>
      <c r="F99" s="171"/>
      <c r="G99" s="171"/>
      <c r="H99" s="172"/>
      <c r="I99" s="173"/>
      <c r="J99" s="170"/>
      <c r="L99" s="169"/>
      <c r="M99" s="169"/>
      <c r="N99" s="169"/>
      <c r="O99" s="171"/>
      <c r="P99" s="306"/>
    </row>
    <row r="100" spans="2:16" s="168" customFormat="1" ht="13.5">
      <c r="B100" s="170"/>
      <c r="D100" s="169"/>
      <c r="E100" s="169"/>
      <c r="F100" s="171"/>
      <c r="G100" s="171"/>
      <c r="H100" s="172"/>
      <c r="I100" s="173"/>
      <c r="J100" s="170"/>
      <c r="L100" s="169"/>
      <c r="M100" s="169"/>
      <c r="N100" s="169"/>
      <c r="O100" s="171"/>
      <c r="P100" s="306"/>
    </row>
    <row r="101" spans="2:16" s="168" customFormat="1" ht="13.5">
      <c r="B101" s="170"/>
      <c r="D101" s="169"/>
      <c r="E101" s="169"/>
      <c r="F101" s="171"/>
      <c r="G101" s="171"/>
      <c r="H101" s="172"/>
      <c r="I101" s="173"/>
      <c r="J101" s="170"/>
      <c r="L101" s="169"/>
      <c r="M101" s="169"/>
      <c r="N101" s="169"/>
      <c r="O101" s="171"/>
      <c r="P101" s="306"/>
    </row>
    <row r="102" spans="2:16" s="168" customFormat="1" ht="13.5">
      <c r="B102" s="170"/>
      <c r="D102" s="169"/>
      <c r="E102" s="169"/>
      <c r="F102" s="171"/>
      <c r="G102" s="171"/>
      <c r="H102" s="172"/>
      <c r="I102" s="173"/>
      <c r="J102" s="170"/>
      <c r="L102" s="169"/>
      <c r="M102" s="169"/>
      <c r="N102" s="169"/>
      <c r="O102" s="171"/>
      <c r="P102" s="306"/>
    </row>
    <row r="103" spans="2:16" s="168" customFormat="1" ht="13.5">
      <c r="B103" s="170"/>
      <c r="D103" s="169"/>
      <c r="E103" s="169"/>
      <c r="F103" s="171"/>
      <c r="G103" s="171"/>
      <c r="H103" s="172"/>
      <c r="I103" s="173"/>
      <c r="J103" s="170"/>
      <c r="L103" s="169"/>
      <c r="M103" s="169"/>
      <c r="N103" s="169"/>
      <c r="O103" s="171"/>
      <c r="P103" s="306"/>
    </row>
    <row r="104" spans="2:16" s="168" customFormat="1" ht="13.5">
      <c r="B104" s="170"/>
      <c r="D104" s="169"/>
      <c r="E104" s="169"/>
      <c r="F104" s="171"/>
      <c r="G104" s="171"/>
      <c r="H104" s="172"/>
      <c r="I104" s="173"/>
      <c r="J104" s="170"/>
      <c r="L104" s="169"/>
      <c r="M104" s="169"/>
      <c r="N104" s="169"/>
      <c r="O104" s="171"/>
      <c r="P104" s="306"/>
    </row>
    <row r="105" spans="2:16" s="168" customFormat="1" ht="13.5">
      <c r="B105" s="170"/>
      <c r="D105" s="169"/>
      <c r="E105" s="169"/>
      <c r="F105" s="171"/>
      <c r="G105" s="171"/>
      <c r="H105" s="172"/>
      <c r="I105" s="173"/>
      <c r="J105" s="170"/>
      <c r="L105" s="169"/>
      <c r="M105" s="169"/>
      <c r="N105" s="169"/>
      <c r="O105" s="171"/>
      <c r="P105" s="306"/>
    </row>
    <row r="106" spans="2:16" s="168" customFormat="1" ht="13.5">
      <c r="B106" s="170"/>
      <c r="D106" s="169"/>
      <c r="E106" s="169"/>
      <c r="F106" s="171"/>
      <c r="G106" s="171"/>
      <c r="H106" s="172"/>
      <c r="I106" s="173"/>
      <c r="J106" s="170"/>
      <c r="L106" s="169"/>
      <c r="M106" s="169"/>
      <c r="N106" s="169"/>
      <c r="O106" s="171"/>
      <c r="P106" s="306"/>
    </row>
    <row r="107" spans="2:16" s="168" customFormat="1" ht="13.5">
      <c r="B107" s="170"/>
      <c r="D107" s="169"/>
      <c r="E107" s="169"/>
      <c r="F107" s="171"/>
      <c r="G107" s="171"/>
      <c r="H107" s="172"/>
      <c r="I107" s="173"/>
      <c r="J107" s="170"/>
      <c r="L107" s="169"/>
      <c r="M107" s="169"/>
      <c r="N107" s="169"/>
      <c r="O107" s="171"/>
      <c r="P107" s="306"/>
    </row>
    <row r="108" spans="2:16" s="168" customFormat="1" ht="13.5">
      <c r="B108" s="170"/>
      <c r="D108" s="169"/>
      <c r="E108" s="169"/>
      <c r="F108" s="171"/>
      <c r="G108" s="171"/>
      <c r="H108" s="172"/>
      <c r="I108" s="173"/>
      <c r="J108" s="170"/>
      <c r="L108" s="169"/>
      <c r="M108" s="169"/>
      <c r="N108" s="169"/>
      <c r="O108" s="171"/>
      <c r="P108" s="306"/>
    </row>
    <row r="109" spans="2:16" s="168" customFormat="1" ht="13.5">
      <c r="B109" s="170"/>
      <c r="D109" s="169"/>
      <c r="E109" s="169"/>
      <c r="F109" s="171"/>
      <c r="G109" s="171"/>
      <c r="H109" s="172"/>
      <c r="I109" s="173"/>
      <c r="J109" s="170"/>
      <c r="L109" s="169"/>
      <c r="M109" s="169"/>
      <c r="N109" s="169"/>
      <c r="O109" s="171"/>
      <c r="P109" s="306"/>
    </row>
    <row r="110" spans="2:16" s="168" customFormat="1" ht="13.5">
      <c r="B110" s="170"/>
      <c r="D110" s="169"/>
      <c r="E110" s="169"/>
      <c r="F110" s="171"/>
      <c r="G110" s="171"/>
      <c r="H110" s="172"/>
      <c r="I110" s="173"/>
      <c r="J110" s="170"/>
      <c r="L110" s="169"/>
      <c r="M110" s="169"/>
      <c r="N110" s="169"/>
      <c r="O110" s="171"/>
      <c r="P110" s="306"/>
    </row>
    <row r="111" spans="2:16" s="168" customFormat="1" ht="13.5">
      <c r="B111" s="170"/>
      <c r="D111" s="169"/>
      <c r="E111" s="169"/>
      <c r="F111" s="171"/>
      <c r="G111" s="171"/>
      <c r="H111" s="172"/>
      <c r="I111" s="173"/>
      <c r="J111" s="170"/>
      <c r="L111" s="169"/>
      <c r="M111" s="169"/>
      <c r="N111" s="169"/>
      <c r="O111" s="171"/>
      <c r="P111" s="306"/>
    </row>
    <row r="112" spans="2:16" s="168" customFormat="1" ht="13.5">
      <c r="B112" s="170"/>
      <c r="D112" s="169"/>
      <c r="E112" s="169"/>
      <c r="F112" s="171"/>
      <c r="G112" s="171"/>
      <c r="H112" s="172"/>
      <c r="I112" s="173"/>
      <c r="J112" s="170"/>
      <c r="L112" s="169"/>
      <c r="M112" s="169"/>
      <c r="N112" s="169"/>
      <c r="O112" s="171"/>
      <c r="P112" s="306"/>
    </row>
    <row r="113" spans="2:16" s="168" customFormat="1" ht="13.5">
      <c r="B113" s="170"/>
      <c r="D113" s="169"/>
      <c r="E113" s="169"/>
      <c r="F113" s="171"/>
      <c r="G113" s="171"/>
      <c r="H113" s="172"/>
      <c r="I113" s="173"/>
      <c r="J113" s="170"/>
      <c r="L113" s="169"/>
      <c r="M113" s="169"/>
      <c r="N113" s="169"/>
      <c r="O113" s="171"/>
      <c r="P113" s="306"/>
    </row>
    <row r="114" spans="2:16" s="168" customFormat="1" ht="13.5">
      <c r="B114" s="170"/>
      <c r="D114" s="169"/>
      <c r="E114" s="169"/>
      <c r="F114" s="171"/>
      <c r="G114" s="171"/>
      <c r="H114" s="172"/>
      <c r="I114" s="173"/>
      <c r="J114" s="170"/>
      <c r="L114" s="169"/>
      <c r="M114" s="169"/>
      <c r="N114" s="169"/>
      <c r="O114" s="171"/>
      <c r="P114" s="306"/>
    </row>
    <row r="115" spans="2:16" s="168" customFormat="1" ht="13.5">
      <c r="B115" s="170"/>
      <c r="D115" s="169"/>
      <c r="E115" s="169"/>
      <c r="F115" s="171"/>
      <c r="G115" s="171"/>
      <c r="H115" s="172"/>
      <c r="I115" s="173"/>
      <c r="J115" s="170"/>
      <c r="L115" s="169"/>
      <c r="M115" s="169"/>
      <c r="N115" s="169"/>
      <c r="O115" s="171"/>
      <c r="P115" s="306"/>
    </row>
    <row r="116" spans="2:16" s="168" customFormat="1" ht="13.5">
      <c r="B116" s="170"/>
      <c r="D116" s="169"/>
      <c r="E116" s="169"/>
      <c r="F116" s="171"/>
      <c r="G116" s="171"/>
      <c r="H116" s="172"/>
      <c r="I116" s="173"/>
      <c r="J116" s="170"/>
      <c r="L116" s="169"/>
      <c r="M116" s="169"/>
      <c r="N116" s="169"/>
      <c r="O116" s="171"/>
      <c r="P116" s="306"/>
    </row>
    <row r="117" spans="2:16" s="168" customFormat="1" ht="13.5">
      <c r="B117" s="170"/>
      <c r="D117" s="169"/>
      <c r="E117" s="169"/>
      <c r="F117" s="171"/>
      <c r="G117" s="171"/>
      <c r="H117" s="172"/>
      <c r="I117" s="173"/>
      <c r="J117" s="170"/>
      <c r="L117" s="169"/>
      <c r="M117" s="169"/>
      <c r="N117" s="169"/>
      <c r="O117" s="171"/>
      <c r="P117" s="306"/>
    </row>
    <row r="118" spans="2:16" s="168" customFormat="1" ht="13.5">
      <c r="B118" s="170"/>
      <c r="D118" s="169"/>
      <c r="E118" s="169"/>
      <c r="F118" s="171"/>
      <c r="G118" s="171"/>
      <c r="H118" s="172"/>
      <c r="I118" s="173"/>
      <c r="J118" s="170"/>
      <c r="L118" s="169"/>
      <c r="M118" s="169"/>
      <c r="N118" s="169"/>
      <c r="O118" s="171"/>
      <c r="P118" s="306"/>
    </row>
    <row r="119" spans="2:16" s="168" customFormat="1" ht="13.5">
      <c r="B119" s="170"/>
      <c r="D119" s="169"/>
      <c r="E119" s="169"/>
      <c r="F119" s="171"/>
      <c r="G119" s="171"/>
      <c r="H119" s="172"/>
      <c r="I119" s="173"/>
      <c r="J119" s="170"/>
      <c r="L119" s="169"/>
      <c r="M119" s="169"/>
      <c r="N119" s="169"/>
      <c r="O119" s="171"/>
      <c r="P119" s="306"/>
    </row>
    <row r="120" spans="2:16" s="168" customFormat="1" ht="13.5">
      <c r="B120" s="170"/>
      <c r="D120" s="169"/>
      <c r="E120" s="169"/>
      <c r="F120" s="171"/>
      <c r="G120" s="171"/>
      <c r="H120" s="172"/>
      <c r="I120" s="173"/>
      <c r="J120" s="170"/>
      <c r="L120" s="169"/>
      <c r="M120" s="169"/>
      <c r="N120" s="169"/>
      <c r="O120" s="171"/>
      <c r="P120" s="306"/>
    </row>
    <row r="121" spans="2:16" s="168" customFormat="1" ht="13.5">
      <c r="B121" s="170"/>
      <c r="D121" s="169"/>
      <c r="E121" s="169"/>
      <c r="F121" s="171"/>
      <c r="G121" s="171"/>
      <c r="H121" s="172"/>
      <c r="I121" s="173"/>
      <c r="J121" s="170"/>
      <c r="L121" s="169"/>
      <c r="M121" s="169"/>
      <c r="N121" s="169"/>
      <c r="O121" s="171"/>
      <c r="P121" s="306"/>
    </row>
    <row r="122" spans="2:16" s="168" customFormat="1" ht="13.5">
      <c r="B122" s="170"/>
      <c r="D122" s="169"/>
      <c r="E122" s="169"/>
      <c r="F122" s="171"/>
      <c r="G122" s="171"/>
      <c r="H122" s="172"/>
      <c r="I122" s="173"/>
      <c r="J122" s="170"/>
      <c r="L122" s="169"/>
      <c r="M122" s="169"/>
      <c r="N122" s="169"/>
      <c r="O122" s="171"/>
      <c r="P122" s="306"/>
    </row>
    <row r="123" spans="2:16" s="168" customFormat="1" ht="13.5">
      <c r="B123" s="170"/>
      <c r="D123" s="169"/>
      <c r="E123" s="169"/>
      <c r="F123" s="171"/>
      <c r="G123" s="171"/>
      <c r="H123" s="172"/>
      <c r="I123" s="173"/>
      <c r="J123" s="170"/>
      <c r="L123" s="169"/>
      <c r="M123" s="169"/>
      <c r="N123" s="169"/>
      <c r="O123" s="171"/>
      <c r="P123" s="306"/>
    </row>
    <row r="124" spans="2:16" s="168" customFormat="1" ht="13.5">
      <c r="B124" s="170"/>
      <c r="D124" s="169"/>
      <c r="E124" s="169"/>
      <c r="F124" s="171"/>
      <c r="G124" s="171"/>
      <c r="H124" s="172"/>
      <c r="I124" s="173"/>
      <c r="J124" s="170"/>
      <c r="L124" s="169"/>
      <c r="M124" s="169"/>
      <c r="N124" s="169"/>
      <c r="O124" s="171"/>
      <c r="P124" s="306"/>
    </row>
    <row r="125" spans="2:16" s="168" customFormat="1" ht="13.5">
      <c r="B125" s="170"/>
      <c r="D125" s="169"/>
      <c r="E125" s="169"/>
      <c r="F125" s="171"/>
      <c r="G125" s="171"/>
      <c r="H125" s="172"/>
      <c r="I125" s="173"/>
      <c r="J125" s="170"/>
      <c r="L125" s="169"/>
      <c r="M125" s="169"/>
      <c r="N125" s="169"/>
      <c r="O125" s="171"/>
      <c r="P125" s="306"/>
    </row>
    <row r="126" spans="2:16" s="168" customFormat="1" ht="13.5">
      <c r="B126" s="170"/>
      <c r="D126" s="169"/>
      <c r="E126" s="169"/>
      <c r="F126" s="171"/>
      <c r="G126" s="171"/>
      <c r="H126" s="172"/>
      <c r="I126" s="173"/>
      <c r="J126" s="170"/>
      <c r="L126" s="169"/>
      <c r="M126" s="169"/>
      <c r="N126" s="169"/>
      <c r="O126" s="171"/>
      <c r="P126" s="306"/>
    </row>
    <row r="127" spans="2:16" s="168" customFormat="1" ht="13.5">
      <c r="B127" s="170"/>
      <c r="D127" s="169"/>
      <c r="E127" s="169"/>
      <c r="F127" s="171"/>
      <c r="G127" s="171"/>
      <c r="H127" s="172"/>
      <c r="I127" s="173"/>
      <c r="J127" s="170"/>
      <c r="L127" s="169"/>
      <c r="M127" s="169"/>
      <c r="N127" s="169"/>
      <c r="O127" s="171"/>
      <c r="P127" s="306"/>
    </row>
    <row r="128" spans="2:16" s="168" customFormat="1" ht="13.5">
      <c r="B128" s="170"/>
      <c r="D128" s="169"/>
      <c r="E128" s="169"/>
      <c r="F128" s="171"/>
      <c r="G128" s="171"/>
      <c r="H128" s="172"/>
      <c r="I128" s="173"/>
      <c r="J128" s="170"/>
      <c r="L128" s="169"/>
      <c r="M128" s="169"/>
      <c r="N128" s="169"/>
      <c r="O128" s="171"/>
      <c r="P128" s="306"/>
    </row>
    <row r="129" spans="2:16" s="168" customFormat="1" ht="13.5">
      <c r="B129" s="170"/>
      <c r="D129" s="169"/>
      <c r="E129" s="169"/>
      <c r="F129" s="171"/>
      <c r="G129" s="171"/>
      <c r="H129" s="172"/>
      <c r="I129" s="173"/>
      <c r="J129" s="170"/>
      <c r="L129" s="169"/>
      <c r="M129" s="169"/>
      <c r="N129" s="169"/>
      <c r="O129" s="171"/>
      <c r="P129" s="306"/>
    </row>
    <row r="130" spans="2:16" s="168" customFormat="1" ht="13.5">
      <c r="B130" s="170"/>
      <c r="D130" s="169"/>
      <c r="E130" s="169"/>
      <c r="F130" s="171"/>
      <c r="G130" s="171"/>
      <c r="H130" s="172"/>
      <c r="I130" s="173"/>
      <c r="J130" s="170"/>
      <c r="L130" s="169"/>
      <c r="M130" s="169"/>
      <c r="N130" s="169"/>
      <c r="O130" s="171"/>
      <c r="P130" s="306"/>
    </row>
    <row r="131" spans="2:16" s="168" customFormat="1" ht="13.5">
      <c r="B131" s="170"/>
      <c r="D131" s="169"/>
      <c r="E131" s="169"/>
      <c r="F131" s="171"/>
      <c r="G131" s="171"/>
      <c r="H131" s="172"/>
      <c r="I131" s="173"/>
      <c r="J131" s="170"/>
      <c r="L131" s="169"/>
      <c r="M131" s="169"/>
      <c r="N131" s="169"/>
      <c r="O131" s="171"/>
      <c r="P131" s="306"/>
    </row>
    <row r="132" spans="2:16" s="168" customFormat="1" ht="13.5">
      <c r="B132" s="170"/>
      <c r="D132" s="169"/>
      <c r="E132" s="169"/>
      <c r="F132" s="171"/>
      <c r="G132" s="171"/>
      <c r="H132" s="172"/>
      <c r="I132" s="173"/>
      <c r="J132" s="170"/>
      <c r="L132" s="169"/>
      <c r="M132" s="169"/>
      <c r="N132" s="169"/>
      <c r="O132" s="171"/>
      <c r="P132" s="306"/>
    </row>
    <row r="133" spans="2:16" s="168" customFormat="1" ht="13.5">
      <c r="B133" s="170"/>
      <c r="D133" s="169"/>
      <c r="E133" s="169"/>
      <c r="F133" s="171"/>
      <c r="G133" s="171"/>
      <c r="H133" s="172"/>
      <c r="I133" s="173"/>
      <c r="J133" s="170"/>
      <c r="L133" s="169"/>
      <c r="M133" s="169"/>
      <c r="N133" s="169"/>
      <c r="O133" s="171"/>
      <c r="P133" s="306"/>
    </row>
    <row r="134" spans="2:16" s="168" customFormat="1" ht="13.5">
      <c r="B134" s="170"/>
      <c r="D134" s="169"/>
      <c r="E134" s="169"/>
      <c r="F134" s="171"/>
      <c r="G134" s="171"/>
      <c r="H134" s="172"/>
      <c r="I134" s="173"/>
      <c r="J134" s="170"/>
      <c r="L134" s="169"/>
      <c r="M134" s="169"/>
      <c r="N134" s="169"/>
      <c r="O134" s="171"/>
      <c r="P134" s="306"/>
    </row>
    <row r="135" spans="2:16" s="168" customFormat="1" ht="13.5">
      <c r="B135" s="170"/>
      <c r="D135" s="169"/>
      <c r="E135" s="169"/>
      <c r="F135" s="171"/>
      <c r="G135" s="171"/>
      <c r="H135" s="172"/>
      <c r="I135" s="173"/>
      <c r="J135" s="170"/>
      <c r="L135" s="169"/>
      <c r="M135" s="169"/>
      <c r="N135" s="169"/>
      <c r="O135" s="171"/>
      <c r="P135" s="306"/>
    </row>
    <row r="136" spans="2:16" s="168" customFormat="1" ht="13.5">
      <c r="B136" s="170"/>
      <c r="D136" s="169"/>
      <c r="E136" s="169"/>
      <c r="F136" s="171"/>
      <c r="G136" s="171"/>
      <c r="H136" s="172"/>
      <c r="I136" s="173"/>
      <c r="J136" s="170"/>
      <c r="L136" s="169"/>
      <c r="M136" s="169"/>
      <c r="N136" s="169"/>
      <c r="O136" s="171"/>
      <c r="P136" s="306"/>
    </row>
    <row r="137" spans="2:16" s="168" customFormat="1" ht="13.5">
      <c r="B137" s="170"/>
      <c r="D137" s="169"/>
      <c r="E137" s="169"/>
      <c r="F137" s="171"/>
      <c r="G137" s="171"/>
      <c r="H137" s="172"/>
      <c r="I137" s="173"/>
      <c r="J137" s="170"/>
      <c r="L137" s="169"/>
      <c r="M137" s="169"/>
      <c r="N137" s="169"/>
      <c r="O137" s="171"/>
      <c r="P137" s="306"/>
    </row>
    <row r="138" spans="2:16" s="168" customFormat="1" ht="13.5">
      <c r="B138" s="170"/>
      <c r="D138" s="169"/>
      <c r="E138" s="169"/>
      <c r="F138" s="171"/>
      <c r="G138" s="171"/>
      <c r="H138" s="172"/>
      <c r="I138" s="173"/>
      <c r="J138" s="170"/>
      <c r="L138" s="169"/>
      <c r="M138" s="169"/>
      <c r="N138" s="169"/>
      <c r="O138" s="171"/>
      <c r="P138" s="306"/>
    </row>
    <row r="139" spans="2:16" s="168" customFormat="1" ht="13.5">
      <c r="B139" s="170"/>
      <c r="D139" s="169"/>
      <c r="E139" s="169"/>
      <c r="F139" s="171"/>
      <c r="G139" s="171"/>
      <c r="H139" s="172"/>
      <c r="I139" s="173"/>
      <c r="J139" s="170"/>
      <c r="L139" s="169"/>
      <c r="M139" s="169"/>
      <c r="N139" s="169"/>
      <c r="O139" s="171"/>
      <c r="P139" s="306"/>
    </row>
    <row r="140" spans="2:16" s="168" customFormat="1" ht="13.5">
      <c r="B140" s="170"/>
      <c r="D140" s="169"/>
      <c r="E140" s="169"/>
      <c r="F140" s="171"/>
      <c r="G140" s="171"/>
      <c r="H140" s="172"/>
      <c r="I140" s="173"/>
      <c r="J140" s="170"/>
      <c r="L140" s="169"/>
      <c r="M140" s="169"/>
      <c r="N140" s="169"/>
      <c r="O140" s="171"/>
      <c r="P140" s="306"/>
    </row>
    <row r="141" spans="2:16" s="168" customFormat="1" ht="13.5">
      <c r="B141" s="170"/>
      <c r="D141" s="169"/>
      <c r="E141" s="169"/>
      <c r="F141" s="171"/>
      <c r="G141" s="171"/>
      <c r="H141" s="172"/>
      <c r="I141" s="173"/>
      <c r="J141" s="170"/>
      <c r="L141" s="169"/>
      <c r="M141" s="169"/>
      <c r="N141" s="169"/>
      <c r="O141" s="171"/>
      <c r="P141" s="306"/>
    </row>
    <row r="142" spans="2:16" s="168" customFormat="1" ht="13.5">
      <c r="B142" s="170"/>
      <c r="D142" s="169"/>
      <c r="E142" s="169"/>
      <c r="F142" s="171"/>
      <c r="G142" s="171"/>
      <c r="H142" s="172"/>
      <c r="I142" s="173"/>
      <c r="J142" s="170"/>
      <c r="L142" s="169"/>
      <c r="M142" s="169"/>
      <c r="N142" s="169"/>
      <c r="O142" s="171"/>
      <c r="P142" s="306"/>
    </row>
    <row r="143" spans="2:16" s="168" customFormat="1" ht="13.5">
      <c r="B143" s="170"/>
      <c r="D143" s="169"/>
      <c r="E143" s="169"/>
      <c r="F143" s="171"/>
      <c r="G143" s="171"/>
      <c r="H143" s="172"/>
      <c r="I143" s="173"/>
      <c r="J143" s="170"/>
      <c r="L143" s="169"/>
      <c r="M143" s="169"/>
      <c r="N143" s="169"/>
      <c r="O143" s="171"/>
      <c r="P143" s="306"/>
    </row>
    <row r="144" spans="2:16" s="168" customFormat="1" ht="13.5">
      <c r="B144" s="170"/>
      <c r="D144" s="169"/>
      <c r="E144" s="169"/>
      <c r="F144" s="171"/>
      <c r="G144" s="171"/>
      <c r="H144" s="172"/>
      <c r="I144" s="173"/>
      <c r="J144" s="170"/>
      <c r="L144" s="169"/>
      <c r="M144" s="169"/>
      <c r="N144" s="169"/>
      <c r="O144" s="171"/>
      <c r="P144" s="306"/>
    </row>
    <row r="145" spans="2:16" s="168" customFormat="1" ht="13.5">
      <c r="B145" s="170"/>
      <c r="D145" s="169"/>
      <c r="E145" s="169"/>
      <c r="F145" s="171"/>
      <c r="G145" s="171"/>
      <c r="H145" s="172"/>
      <c r="I145" s="173"/>
      <c r="J145" s="170"/>
      <c r="L145" s="169"/>
      <c r="M145" s="169"/>
      <c r="N145" s="169"/>
      <c r="O145" s="171"/>
      <c r="P145" s="306"/>
    </row>
    <row r="146" spans="2:16" s="168" customFormat="1" ht="13.5">
      <c r="B146" s="170"/>
      <c r="D146" s="169"/>
      <c r="E146" s="169"/>
      <c r="F146" s="171"/>
      <c r="G146" s="171"/>
      <c r="H146" s="172"/>
      <c r="I146" s="173"/>
      <c r="J146" s="170"/>
      <c r="L146" s="169"/>
      <c r="M146" s="169"/>
      <c r="N146" s="169"/>
      <c r="O146" s="171"/>
      <c r="P146" s="306"/>
    </row>
    <row r="147" spans="2:16" s="168" customFormat="1" ht="13.5">
      <c r="B147" s="170"/>
      <c r="D147" s="169"/>
      <c r="E147" s="169"/>
      <c r="F147" s="171"/>
      <c r="G147" s="171"/>
      <c r="H147" s="172"/>
      <c r="I147" s="173"/>
      <c r="J147" s="170"/>
      <c r="L147" s="169"/>
      <c r="M147" s="169"/>
      <c r="N147" s="169"/>
      <c r="O147" s="171"/>
      <c r="P147" s="306"/>
    </row>
    <row r="148" spans="2:16" s="168" customFormat="1" ht="13.5">
      <c r="B148" s="170"/>
      <c r="D148" s="169"/>
      <c r="E148" s="169"/>
      <c r="F148" s="171"/>
      <c r="G148" s="171"/>
      <c r="H148" s="172"/>
      <c r="I148" s="173"/>
      <c r="J148" s="170"/>
      <c r="L148" s="169"/>
      <c r="M148" s="169"/>
      <c r="N148" s="169"/>
      <c r="O148" s="171"/>
      <c r="P148" s="306"/>
    </row>
    <row r="149" spans="2:16" s="168" customFormat="1" ht="13.5">
      <c r="B149" s="170"/>
      <c r="D149" s="169"/>
      <c r="E149" s="169"/>
      <c r="F149" s="171"/>
      <c r="G149" s="171"/>
      <c r="H149" s="172"/>
      <c r="I149" s="173"/>
      <c r="J149" s="170"/>
      <c r="L149" s="169"/>
      <c r="M149" s="169"/>
      <c r="N149" s="169"/>
      <c r="O149" s="171"/>
      <c r="P149" s="306"/>
    </row>
    <row r="150" spans="2:220" s="168" customFormat="1" ht="13.5">
      <c r="B150" s="170"/>
      <c r="D150" s="169"/>
      <c r="E150" s="169"/>
      <c r="F150" s="171"/>
      <c r="G150" s="171"/>
      <c r="H150" s="172"/>
      <c r="I150" s="173"/>
      <c r="J150" s="170"/>
      <c r="L150" s="169"/>
      <c r="M150" s="169"/>
      <c r="N150" s="169"/>
      <c r="O150" s="171"/>
      <c r="P150" s="172"/>
      <c r="Q150" s="174"/>
      <c r="R150" s="174"/>
      <c r="S150" s="174"/>
      <c r="HL150" s="175"/>
    </row>
    <row r="151" spans="2:220" s="168" customFormat="1" ht="13.5">
      <c r="B151" s="170"/>
      <c r="D151" s="169"/>
      <c r="E151" s="169"/>
      <c r="F151" s="171"/>
      <c r="G151" s="171"/>
      <c r="H151" s="172"/>
      <c r="I151" s="173"/>
      <c r="J151" s="170"/>
      <c r="L151" s="169"/>
      <c r="M151" s="169"/>
      <c r="N151" s="169"/>
      <c r="O151" s="171"/>
      <c r="P151" s="172"/>
      <c r="Q151" s="174"/>
      <c r="R151" s="174"/>
      <c r="S151" s="174"/>
      <c r="HL151" s="175"/>
    </row>
    <row r="152" spans="2:220" s="168" customFormat="1" ht="13.5">
      <c r="B152" s="170"/>
      <c r="D152" s="169"/>
      <c r="E152" s="169"/>
      <c r="F152" s="171"/>
      <c r="G152" s="171"/>
      <c r="H152" s="172"/>
      <c r="I152" s="173"/>
      <c r="J152" s="170"/>
      <c r="L152" s="169"/>
      <c r="M152" s="169"/>
      <c r="N152" s="169"/>
      <c r="O152" s="171"/>
      <c r="P152" s="172"/>
      <c r="Q152" s="174"/>
      <c r="R152" s="174"/>
      <c r="S152" s="174"/>
      <c r="HL152" s="175"/>
    </row>
    <row r="153" spans="2:220" s="168" customFormat="1" ht="13.5">
      <c r="B153" s="170"/>
      <c r="D153" s="169"/>
      <c r="E153" s="169"/>
      <c r="F153" s="171"/>
      <c r="G153" s="171"/>
      <c r="H153" s="172"/>
      <c r="I153" s="173"/>
      <c r="J153" s="170"/>
      <c r="L153" s="169"/>
      <c r="M153" s="169"/>
      <c r="N153" s="169"/>
      <c r="O153" s="171"/>
      <c r="P153" s="172"/>
      <c r="Q153" s="174"/>
      <c r="R153" s="174"/>
      <c r="S153" s="174"/>
      <c r="HL153" s="175"/>
    </row>
    <row r="154" spans="2:220" s="168" customFormat="1" ht="13.5">
      <c r="B154" s="170"/>
      <c r="D154" s="169"/>
      <c r="E154" s="169"/>
      <c r="F154" s="171"/>
      <c r="G154" s="171"/>
      <c r="H154" s="172"/>
      <c r="I154" s="173"/>
      <c r="J154" s="170"/>
      <c r="L154" s="169"/>
      <c r="M154" s="169"/>
      <c r="N154" s="169"/>
      <c r="O154" s="171"/>
      <c r="P154" s="172"/>
      <c r="Q154" s="174"/>
      <c r="R154" s="174"/>
      <c r="S154" s="174"/>
      <c r="HL154" s="175"/>
    </row>
    <row r="155" spans="2:220" s="168" customFormat="1" ht="13.5">
      <c r="B155" s="170"/>
      <c r="D155" s="169"/>
      <c r="E155" s="169"/>
      <c r="F155" s="171"/>
      <c r="G155" s="171"/>
      <c r="H155" s="172"/>
      <c r="I155" s="173"/>
      <c r="J155" s="170"/>
      <c r="L155" s="169"/>
      <c r="M155" s="169"/>
      <c r="N155" s="169"/>
      <c r="O155" s="171"/>
      <c r="P155" s="172"/>
      <c r="Q155" s="174"/>
      <c r="R155" s="174"/>
      <c r="S155" s="174"/>
      <c r="HL155" s="175"/>
    </row>
  </sheetData>
  <sheetProtection formatCells="0" formatColumns="0" formatRows="0" insertColumns="0" insertRows="0" deleteColumns="0" deleteRows="0" sort="0" autoFilter="0"/>
  <mergeCells count="17">
    <mergeCell ref="B1:P1"/>
    <mergeCell ref="B3:H3"/>
    <mergeCell ref="J3:S3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  <mergeCell ref="P4:P5"/>
  </mergeCells>
  <conditionalFormatting sqref="B70:C71 J70:K76">
    <cfRule type="expression" priority="1" dxfId="1" stopIfTrue="1">
      <formula>"len($A:$A)=3"</formula>
    </cfRule>
  </conditionalFormatting>
  <conditionalFormatting sqref="K87:P88">
    <cfRule type="cellIs" priority="2" dxfId="2" operator="notEqual" stopIfTrue="1">
      <formula>0</formula>
    </cfRule>
  </conditionalFormatting>
  <printOptions horizontalCentered="1"/>
  <pageMargins left="0.7868055555555555" right="0.7868055555555555" top="0.39305555555555555" bottom="0.15694444444444444" header="0.2361111111111111" footer="0.11805555555555555"/>
  <pageSetup firstPageNumber="1" useFirstPageNumber="1" horizontalDpi="600" verticalDpi="600" orientation="landscape" paperSize="8" scale="88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8:N11"/>
  <sheetViews>
    <sheetView workbookViewId="0" topLeftCell="A1">
      <selection activeCell="H23" sqref="H23"/>
    </sheetView>
  </sheetViews>
  <sheetFormatPr defaultColWidth="9.33203125" defaultRowHeight="11.25"/>
  <cols>
    <col min="1" max="2" width="9.33203125" style="85" customWidth="1"/>
    <col min="3" max="14" width="15.16015625" style="85" customWidth="1"/>
    <col min="15" max="16384" width="9.33203125" style="85" customWidth="1"/>
  </cols>
  <sheetData>
    <row r="2" ht="10.5" customHeight="1"/>
    <row r="8" spans="3:14" ht="88.5" customHeight="1">
      <c r="C8" s="86" t="s">
        <v>376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3:14" ht="40.5" customHeight="1">
      <c r="C9" s="87" t="s">
        <v>377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3:14" ht="40.5" customHeight="1">
      <c r="C10" s="87" t="s">
        <v>378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3:14" ht="40.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/>
  <mergeCells count="4">
    <mergeCell ref="C8:N8"/>
    <mergeCell ref="C9:N9"/>
    <mergeCell ref="C10:N10"/>
    <mergeCell ref="C11:N11"/>
  </mergeCells>
  <printOptions/>
  <pageMargins left="0.699305555555556" right="0.699305555555556" top="0.75" bottom="0.75" header="0.3" footer="0.3"/>
  <pageSetup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workbookViewId="0" topLeftCell="A1">
      <selection activeCell="H23" sqref="H23"/>
    </sheetView>
  </sheetViews>
  <sheetFormatPr defaultColWidth="9.33203125" defaultRowHeight="11.25"/>
  <cols>
    <col min="1" max="1" width="22.33203125" style="0" customWidth="1"/>
    <col min="2" max="2" width="22" style="132" customWidth="1"/>
    <col min="3" max="3" width="20.83203125" style="132" customWidth="1"/>
    <col min="4" max="4" width="21.33203125" style="132" customWidth="1"/>
    <col min="5" max="5" width="14.5" style="132" hidden="1" customWidth="1"/>
    <col min="6" max="6" width="14.66015625" style="132" hidden="1" customWidth="1"/>
    <col min="7" max="7" width="22.16015625" style="132" customWidth="1"/>
    <col min="8" max="8" width="21.83203125" style="132" customWidth="1"/>
    <col min="9" max="9" width="23.33203125" style="132" customWidth="1"/>
    <col min="10" max="10" width="21.16015625" style="132" customWidth="1"/>
    <col min="11" max="11" width="17.33203125" style="132" hidden="1" customWidth="1"/>
    <col min="12" max="12" width="16" style="132" hidden="1" customWidth="1"/>
    <col min="13" max="13" width="22.16015625" style="132" customWidth="1"/>
    <col min="14" max="14" width="17.16015625" style="132" customWidth="1"/>
    <col min="15" max="15" width="16.16015625" style="132" customWidth="1"/>
    <col min="16" max="16" width="19.16015625" style="132" customWidth="1"/>
  </cols>
  <sheetData>
    <row r="1" spans="1:16" ht="14.25">
      <c r="A1" s="133" t="s">
        <v>379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5.5">
      <c r="A2" s="92" t="s">
        <v>380</v>
      </c>
      <c r="B2" s="92"/>
      <c r="C2" s="135"/>
      <c r="D2" s="135"/>
      <c r="E2" s="135"/>
      <c r="F2" s="136"/>
      <c r="G2" s="137"/>
      <c r="H2" s="137"/>
      <c r="I2" s="135"/>
      <c r="J2" s="135"/>
      <c r="K2" s="135"/>
      <c r="L2" s="136"/>
      <c r="M2" s="137"/>
      <c r="N2" s="137"/>
      <c r="O2" s="135"/>
      <c r="P2" s="135"/>
    </row>
    <row r="3" spans="1:16" ht="14.25">
      <c r="A3" s="138" t="s">
        <v>64</v>
      </c>
      <c r="B3" s="138"/>
      <c r="C3" s="139"/>
      <c r="D3" s="139"/>
      <c r="E3" s="139"/>
      <c r="F3" s="140"/>
      <c r="G3" s="141"/>
      <c r="H3" s="141"/>
      <c r="I3" s="139"/>
      <c r="J3" s="139"/>
      <c r="K3" s="139"/>
      <c r="L3" s="140"/>
      <c r="M3" s="141"/>
      <c r="N3" s="141"/>
      <c r="O3" s="139"/>
      <c r="P3" s="139"/>
    </row>
    <row r="4" spans="1:16" ht="13.5">
      <c r="A4" s="142" t="s">
        <v>381</v>
      </c>
      <c r="B4" s="142"/>
      <c r="C4" s="142"/>
      <c r="D4" s="142"/>
      <c r="E4" s="142"/>
      <c r="F4" s="142"/>
      <c r="G4" s="142" t="s">
        <v>382</v>
      </c>
      <c r="H4" s="142"/>
      <c r="I4" s="142"/>
      <c r="J4" s="142"/>
      <c r="K4" s="142"/>
      <c r="L4" s="142"/>
      <c r="M4" s="142" t="s">
        <v>383</v>
      </c>
      <c r="N4" s="142"/>
      <c r="O4" s="142"/>
      <c r="P4" s="142"/>
    </row>
    <row r="5" spans="1:16" ht="30" customHeight="1">
      <c r="A5" s="143" t="s">
        <v>250</v>
      </c>
      <c r="B5" s="144" t="s">
        <v>384</v>
      </c>
      <c r="C5" s="144" t="s">
        <v>385</v>
      </c>
      <c r="D5" s="144" t="s">
        <v>386</v>
      </c>
      <c r="E5" s="144" t="s">
        <v>387</v>
      </c>
      <c r="F5" s="145"/>
      <c r="G5" s="143" t="s">
        <v>250</v>
      </c>
      <c r="H5" s="144" t="s">
        <v>384</v>
      </c>
      <c r="I5" s="144" t="s">
        <v>385</v>
      </c>
      <c r="J5" s="144" t="s">
        <v>386</v>
      </c>
      <c r="K5" s="144" t="s">
        <v>387</v>
      </c>
      <c r="L5" s="145"/>
      <c r="M5" s="143" t="s">
        <v>250</v>
      </c>
      <c r="N5" s="144" t="s">
        <v>388</v>
      </c>
      <c r="O5" s="144" t="s">
        <v>385</v>
      </c>
      <c r="P5" s="144" t="s">
        <v>386</v>
      </c>
    </row>
    <row r="6" spans="1:16" ht="27">
      <c r="A6" s="146"/>
      <c r="B6" s="144"/>
      <c r="C6" s="147"/>
      <c r="D6" s="147"/>
      <c r="E6" s="144" t="s">
        <v>389</v>
      </c>
      <c r="F6" s="148" t="s">
        <v>390</v>
      </c>
      <c r="G6" s="146"/>
      <c r="H6" s="144"/>
      <c r="I6" s="147"/>
      <c r="J6" s="147"/>
      <c r="K6" s="144" t="s">
        <v>389</v>
      </c>
      <c r="L6" s="148" t="s">
        <v>390</v>
      </c>
      <c r="M6" s="143"/>
      <c r="N6" s="144"/>
      <c r="O6" s="147"/>
      <c r="P6" s="147"/>
    </row>
    <row r="7" spans="1:16" ht="24" customHeight="1">
      <c r="A7" s="149" t="s">
        <v>78</v>
      </c>
      <c r="B7" s="150">
        <f>B8+B11+B14+B17+B20+B23+B26+B29+B30+B31</f>
        <v>183104</v>
      </c>
      <c r="C7" s="150">
        <f aca="true" t="shared" si="0" ref="C7:K7">C8+C11+C14+C17+C20+C23+C26+C29+C30+C31</f>
        <v>123132</v>
      </c>
      <c r="D7" s="150">
        <f t="shared" si="0"/>
        <v>126521</v>
      </c>
      <c r="E7" s="151">
        <f aca="true" t="shared" si="1" ref="E7:E13">D7-C7</f>
        <v>3389</v>
      </c>
      <c r="F7" s="152">
        <f aca="true" t="shared" si="2" ref="F7:F13">D7/C7</f>
        <v>1.027523308319527</v>
      </c>
      <c r="G7" s="153" t="s">
        <v>78</v>
      </c>
      <c r="H7" s="150">
        <f t="shared" si="0"/>
        <v>216237</v>
      </c>
      <c r="I7" s="150">
        <f t="shared" si="0"/>
        <v>123402</v>
      </c>
      <c r="J7" s="150">
        <f t="shared" si="0"/>
        <v>121008</v>
      </c>
      <c r="K7" s="160">
        <f t="shared" si="0"/>
        <v>-2560</v>
      </c>
      <c r="L7" s="161">
        <f aca="true" t="shared" si="3" ref="L7:L13">J7/I7</f>
        <v>0.9805999902756843</v>
      </c>
      <c r="M7" s="162" t="s">
        <v>78</v>
      </c>
      <c r="N7" s="163">
        <f>N8+N11+N14+N17+N20+N23+N26+N29+N30+N31</f>
        <v>38996</v>
      </c>
      <c r="O7" s="163">
        <f>O8+O11+O14+O17+O20+O23+O26+O29+O30+O31</f>
        <v>38488</v>
      </c>
      <c r="P7" s="150">
        <f>P8+P11+P14+P17+P20+P23+P26+P29+P30+P31</f>
        <v>44509</v>
      </c>
    </row>
    <row r="8" spans="1:16" ht="23.25" customHeight="1">
      <c r="A8" s="154" t="s">
        <v>391</v>
      </c>
      <c r="B8" s="155">
        <v>88470</v>
      </c>
      <c r="C8" s="155"/>
      <c r="D8" s="155"/>
      <c r="G8" s="156" t="s">
        <v>392</v>
      </c>
      <c r="H8" s="155">
        <v>103997</v>
      </c>
      <c r="I8" s="155"/>
      <c r="J8" s="155"/>
      <c r="K8" s="158">
        <f aca="true" t="shared" si="4" ref="K8:K13">J8-I8</f>
        <v>0</v>
      </c>
      <c r="L8" s="152" t="e">
        <f t="shared" si="3"/>
        <v>#DIV/0!</v>
      </c>
      <c r="M8" s="164" t="s">
        <v>393</v>
      </c>
      <c r="N8" s="155"/>
      <c r="O8" s="155"/>
      <c r="P8" s="155"/>
    </row>
    <row r="9" spans="1:16" ht="23.25" customHeight="1">
      <c r="A9" s="154" t="s">
        <v>394</v>
      </c>
      <c r="B9" s="155">
        <v>12600</v>
      </c>
      <c r="C9" s="155"/>
      <c r="D9" s="155"/>
      <c r="G9" s="156" t="s">
        <v>395</v>
      </c>
      <c r="H9" s="155">
        <v>61994</v>
      </c>
      <c r="I9" s="155"/>
      <c r="J9" s="155"/>
      <c r="M9" s="164"/>
      <c r="N9" s="157"/>
      <c r="O9" s="165"/>
      <c r="P9" s="157"/>
    </row>
    <row r="10" spans="1:16" ht="23.25" customHeight="1">
      <c r="A10" s="154" t="s">
        <v>396</v>
      </c>
      <c r="B10" s="155">
        <v>5034</v>
      </c>
      <c r="C10" s="155"/>
      <c r="D10" s="155"/>
      <c r="G10" s="156"/>
      <c r="H10" s="157"/>
      <c r="I10" s="165"/>
      <c r="J10" s="157"/>
      <c r="K10" s="158">
        <f t="shared" si="4"/>
        <v>0</v>
      </c>
      <c r="L10" s="152" t="e">
        <f t="shared" si="3"/>
        <v>#DIV/0!</v>
      </c>
      <c r="M10" s="164"/>
      <c r="N10" s="157"/>
      <c r="O10" s="165"/>
      <c r="P10" s="157"/>
    </row>
    <row r="11" spans="1:16" ht="23.25" customHeight="1">
      <c r="A11" s="154" t="s">
        <v>397</v>
      </c>
      <c r="B11" s="155">
        <v>33002</v>
      </c>
      <c r="C11" s="155">
        <v>28146</v>
      </c>
      <c r="D11" s="155">
        <v>27999</v>
      </c>
      <c r="E11" s="158">
        <f t="shared" si="1"/>
        <v>-147</v>
      </c>
      <c r="F11" s="152">
        <f t="shared" si="2"/>
        <v>0.9947772329993605</v>
      </c>
      <c r="G11" s="156" t="s">
        <v>398</v>
      </c>
      <c r="H11" s="155">
        <v>29625</v>
      </c>
      <c r="I11" s="155">
        <v>31668</v>
      </c>
      <c r="J11" s="155">
        <v>29610</v>
      </c>
      <c r="K11" s="158">
        <f t="shared" si="4"/>
        <v>-2058</v>
      </c>
      <c r="L11" s="152">
        <f t="shared" si="3"/>
        <v>0.9350132625994695</v>
      </c>
      <c r="M11" s="164" t="s">
        <v>399</v>
      </c>
      <c r="N11" s="155">
        <v>9431</v>
      </c>
      <c r="O11" s="155">
        <v>4220</v>
      </c>
      <c r="P11" s="155">
        <v>7820</v>
      </c>
    </row>
    <row r="12" spans="1:16" ht="23.25" customHeight="1">
      <c r="A12" s="154" t="s">
        <v>394</v>
      </c>
      <c r="B12" s="155">
        <v>11299</v>
      </c>
      <c r="C12" s="155">
        <v>12530</v>
      </c>
      <c r="D12" s="155">
        <v>11853</v>
      </c>
      <c r="E12" s="158">
        <f t="shared" si="1"/>
        <v>-677</v>
      </c>
      <c r="F12" s="152">
        <f t="shared" si="2"/>
        <v>0.9459696727853153</v>
      </c>
      <c r="G12" s="156" t="s">
        <v>395</v>
      </c>
      <c r="H12" s="155">
        <v>29435</v>
      </c>
      <c r="I12" s="155">
        <v>31644</v>
      </c>
      <c r="J12" s="155">
        <v>29532</v>
      </c>
      <c r="K12" s="158">
        <f t="shared" si="4"/>
        <v>-2112</v>
      </c>
      <c r="L12" s="152">
        <f t="shared" si="3"/>
        <v>0.9332574895714827</v>
      </c>
      <c r="M12" s="164"/>
      <c r="N12" s="157"/>
      <c r="O12" s="165"/>
      <c r="P12" s="157"/>
    </row>
    <row r="13" spans="1:16" ht="23.25" customHeight="1">
      <c r="A13" s="154" t="s">
        <v>396</v>
      </c>
      <c r="B13" s="155">
        <v>21448</v>
      </c>
      <c r="C13" s="155">
        <v>15350</v>
      </c>
      <c r="D13" s="155">
        <v>15626</v>
      </c>
      <c r="E13" s="158">
        <f t="shared" si="1"/>
        <v>276</v>
      </c>
      <c r="F13" s="152">
        <f t="shared" si="2"/>
        <v>1.0179804560260586</v>
      </c>
      <c r="G13" s="156"/>
      <c r="H13" s="157"/>
      <c r="I13" s="165"/>
      <c r="J13" s="157"/>
      <c r="K13" s="151">
        <f t="shared" si="4"/>
        <v>0</v>
      </c>
      <c r="L13" s="152" t="e">
        <f t="shared" si="3"/>
        <v>#DIV/0!</v>
      </c>
      <c r="M13" s="164"/>
      <c r="N13" s="157"/>
      <c r="O13" s="165"/>
      <c r="P13" s="157"/>
    </row>
    <row r="14" spans="1:16" ht="23.25" customHeight="1">
      <c r="A14" s="154" t="s">
        <v>400</v>
      </c>
      <c r="B14" s="155">
        <v>12112</v>
      </c>
      <c r="C14" s="155">
        <v>13392</v>
      </c>
      <c r="D14" s="155">
        <v>13259</v>
      </c>
      <c r="G14" s="156" t="s">
        <v>401</v>
      </c>
      <c r="H14" s="155">
        <v>9139</v>
      </c>
      <c r="I14" s="155">
        <v>10171</v>
      </c>
      <c r="J14" s="155">
        <v>9778</v>
      </c>
      <c r="M14" s="164" t="s">
        <v>402</v>
      </c>
      <c r="N14" s="155">
        <v>26371</v>
      </c>
      <c r="O14" s="155">
        <v>29271</v>
      </c>
      <c r="P14" s="155">
        <v>29853</v>
      </c>
    </row>
    <row r="15" spans="1:16" ht="23.25" customHeight="1">
      <c r="A15" s="154" t="s">
        <v>403</v>
      </c>
      <c r="B15" s="155">
        <v>2452</v>
      </c>
      <c r="C15" s="155">
        <v>2818</v>
      </c>
      <c r="D15" s="155">
        <v>2303</v>
      </c>
      <c r="G15" s="156" t="s">
        <v>404</v>
      </c>
      <c r="H15" s="155">
        <v>8287</v>
      </c>
      <c r="I15" s="155">
        <v>9196</v>
      </c>
      <c r="J15" s="155">
        <v>8741</v>
      </c>
      <c r="M15" s="164"/>
      <c r="N15" s="157"/>
      <c r="O15" s="165"/>
      <c r="P15" s="157"/>
    </row>
    <row r="16" spans="1:16" ht="23.25" customHeight="1">
      <c r="A16" s="154" t="s">
        <v>405</v>
      </c>
      <c r="B16" s="155">
        <v>8855</v>
      </c>
      <c r="C16" s="155">
        <v>9709</v>
      </c>
      <c r="D16" s="155">
        <v>9569</v>
      </c>
      <c r="G16" s="156" t="s">
        <v>406</v>
      </c>
      <c r="H16" s="155">
        <v>827</v>
      </c>
      <c r="I16" s="155">
        <v>840</v>
      </c>
      <c r="J16" s="155">
        <v>844</v>
      </c>
      <c r="K16" s="158">
        <f aca="true" t="shared" si="5" ref="K16:K22">J16-I16</f>
        <v>4</v>
      </c>
      <c r="L16" s="152">
        <f aca="true" t="shared" si="6" ref="L16:L22">J16/I16</f>
        <v>1.0047619047619047</v>
      </c>
      <c r="M16" s="164"/>
      <c r="N16" s="157"/>
      <c r="O16" s="165"/>
      <c r="P16" s="157"/>
    </row>
    <row r="17" spans="1:16" ht="23.25" customHeight="1">
      <c r="A17" s="154" t="s">
        <v>407</v>
      </c>
      <c r="B17" s="155">
        <v>22321</v>
      </c>
      <c r="C17" s="155">
        <v>30247</v>
      </c>
      <c r="D17" s="155">
        <v>30891</v>
      </c>
      <c r="G17" s="156" t="s">
        <v>408</v>
      </c>
      <c r="H17" s="155">
        <v>27043</v>
      </c>
      <c r="I17" s="155">
        <v>30043</v>
      </c>
      <c r="J17" s="155">
        <v>30195</v>
      </c>
      <c r="M17" s="164" t="s">
        <v>409</v>
      </c>
      <c r="N17" s="166">
        <v>325</v>
      </c>
      <c r="O17" s="155">
        <v>1092</v>
      </c>
      <c r="P17" s="155">
        <v>1021</v>
      </c>
    </row>
    <row r="18" spans="1:16" ht="23.25" customHeight="1">
      <c r="A18" s="154" t="s">
        <v>410</v>
      </c>
      <c r="B18" s="155">
        <v>12275</v>
      </c>
      <c r="C18" s="155">
        <v>13883</v>
      </c>
      <c r="D18" s="155">
        <v>14575</v>
      </c>
      <c r="G18" s="156" t="s">
        <v>411</v>
      </c>
      <c r="H18" s="155">
        <v>17278</v>
      </c>
      <c r="I18" s="155">
        <v>16046</v>
      </c>
      <c r="J18" s="155">
        <v>15327</v>
      </c>
      <c r="M18" s="164"/>
      <c r="N18" s="157"/>
      <c r="O18" s="165"/>
      <c r="P18" s="157"/>
    </row>
    <row r="19" spans="1:16" ht="23.25" customHeight="1">
      <c r="A19" s="154" t="s">
        <v>412</v>
      </c>
      <c r="B19" s="155">
        <v>2296</v>
      </c>
      <c r="C19" s="155"/>
      <c r="D19" s="155"/>
      <c r="E19" s="151">
        <f>D19-C19</f>
        <v>0</v>
      </c>
      <c r="F19" s="152" t="e">
        <f>D19/C19</f>
        <v>#DIV/0!</v>
      </c>
      <c r="G19" s="156"/>
      <c r="H19" s="157"/>
      <c r="I19" s="165"/>
      <c r="J19" s="157"/>
      <c r="K19" s="151">
        <f t="shared" si="5"/>
        <v>0</v>
      </c>
      <c r="L19" s="152" t="e">
        <f t="shared" si="6"/>
        <v>#DIV/0!</v>
      </c>
      <c r="M19" s="164"/>
      <c r="N19" s="157"/>
      <c r="O19" s="165"/>
      <c r="P19" s="157"/>
    </row>
    <row r="20" spans="1:16" ht="23.25" customHeight="1">
      <c r="A20" s="154" t="s">
        <v>413</v>
      </c>
      <c r="B20" s="155">
        <v>25353</v>
      </c>
      <c r="C20" s="155">
        <v>49151</v>
      </c>
      <c r="D20" s="155">
        <v>51683</v>
      </c>
      <c r="E20" s="151">
        <f>D20-C20</f>
        <v>2532</v>
      </c>
      <c r="F20" s="152">
        <f>D20/C20</f>
        <v>1.0515147199446604</v>
      </c>
      <c r="G20" s="156" t="s">
        <v>414</v>
      </c>
      <c r="H20" s="159">
        <v>44039</v>
      </c>
      <c r="I20" s="159">
        <v>49134</v>
      </c>
      <c r="J20" s="159">
        <v>48632</v>
      </c>
      <c r="K20" s="151">
        <f t="shared" si="5"/>
        <v>-502</v>
      </c>
      <c r="L20" s="152">
        <f t="shared" si="6"/>
        <v>0.9897830422925062</v>
      </c>
      <c r="M20" s="164" t="s">
        <v>415</v>
      </c>
      <c r="N20" s="159">
        <v>133</v>
      </c>
      <c r="O20" s="159">
        <v>1518</v>
      </c>
      <c r="P20" s="159">
        <v>3184</v>
      </c>
    </row>
    <row r="21" spans="1:16" ht="23.25" customHeight="1">
      <c r="A21" s="154" t="s">
        <v>416</v>
      </c>
      <c r="B21" s="155">
        <v>12159</v>
      </c>
      <c r="C21" s="155">
        <v>8506</v>
      </c>
      <c r="D21" s="155">
        <v>9034</v>
      </c>
      <c r="E21" s="151">
        <f>D21-C21</f>
        <v>528</v>
      </c>
      <c r="F21" s="152">
        <f>D21/C21</f>
        <v>1.0620738302374795</v>
      </c>
      <c r="G21" s="156" t="s">
        <v>411</v>
      </c>
      <c r="H21" s="159">
        <v>19251</v>
      </c>
      <c r="I21" s="159">
        <v>22292</v>
      </c>
      <c r="J21" s="159">
        <v>21179</v>
      </c>
      <c r="K21" s="151">
        <f t="shared" si="5"/>
        <v>-1113</v>
      </c>
      <c r="L21" s="152">
        <f t="shared" si="6"/>
        <v>0.9500717746276691</v>
      </c>
      <c r="M21" s="164"/>
      <c r="N21" s="157"/>
      <c r="O21" s="165"/>
      <c r="P21" s="157"/>
    </row>
    <row r="22" spans="1:16" ht="23.25" customHeight="1">
      <c r="A22" s="154" t="s">
        <v>417</v>
      </c>
      <c r="B22" s="155">
        <v>11149</v>
      </c>
      <c r="C22" s="155">
        <v>16245</v>
      </c>
      <c r="D22" s="155">
        <v>16374</v>
      </c>
      <c r="E22" s="151">
        <f>D22-C22</f>
        <v>129</v>
      </c>
      <c r="F22" s="152">
        <f>D22/C22</f>
        <v>1.0079409048938135</v>
      </c>
      <c r="G22" s="156"/>
      <c r="H22" s="159"/>
      <c r="I22" s="159"/>
      <c r="J22" s="159"/>
      <c r="K22" s="151">
        <f t="shared" si="5"/>
        <v>0</v>
      </c>
      <c r="L22" s="152" t="e">
        <f t="shared" si="6"/>
        <v>#DIV/0!</v>
      </c>
      <c r="M22" s="164"/>
      <c r="N22" s="157"/>
      <c r="O22" s="165"/>
      <c r="P22" s="157"/>
    </row>
    <row r="23" spans="1:16" ht="23.25" customHeight="1">
      <c r="A23" s="154" t="s">
        <v>418</v>
      </c>
      <c r="B23" s="155"/>
      <c r="C23" s="155"/>
      <c r="D23" s="155"/>
      <c r="G23" s="156" t="s">
        <v>419</v>
      </c>
      <c r="H23" s="155"/>
      <c r="I23" s="155"/>
      <c r="J23" s="155"/>
      <c r="M23" s="164" t="s">
        <v>420</v>
      </c>
      <c r="N23" s="155"/>
      <c r="O23" s="155"/>
      <c r="P23" s="155"/>
    </row>
    <row r="24" spans="1:16" ht="23.25" customHeight="1">
      <c r="A24" s="154" t="s">
        <v>421</v>
      </c>
      <c r="B24" s="155"/>
      <c r="C24" s="155"/>
      <c r="D24" s="155"/>
      <c r="G24" s="156" t="s">
        <v>411</v>
      </c>
      <c r="H24" s="155"/>
      <c r="I24" s="155"/>
      <c r="J24" s="155"/>
      <c r="M24" s="164"/>
      <c r="N24" s="157"/>
      <c r="O24" s="165"/>
      <c r="P24" s="157"/>
    </row>
    <row r="25" spans="1:16" ht="23.25" customHeight="1">
      <c r="A25" s="154" t="s">
        <v>422</v>
      </c>
      <c r="B25" s="155"/>
      <c r="C25" s="155"/>
      <c r="D25" s="155"/>
      <c r="G25" s="156"/>
      <c r="H25" s="157"/>
      <c r="I25" s="167"/>
      <c r="J25" s="157"/>
      <c r="K25" s="151">
        <f>J25-I25</f>
        <v>0</v>
      </c>
      <c r="L25" s="152" t="e">
        <f>J25/I25</f>
        <v>#DIV/0!</v>
      </c>
      <c r="M25" s="164"/>
      <c r="N25" s="157"/>
      <c r="O25" s="165"/>
      <c r="P25" s="157"/>
    </row>
    <row r="26" spans="1:16" ht="23.25" customHeight="1">
      <c r="A26" s="154" t="s">
        <v>423</v>
      </c>
      <c r="B26" s="155"/>
      <c r="C26" s="155"/>
      <c r="D26" s="155"/>
      <c r="G26" s="156" t="s">
        <v>424</v>
      </c>
      <c r="H26" s="155"/>
      <c r="I26" s="155"/>
      <c r="J26" s="155"/>
      <c r="M26" s="164" t="s">
        <v>425</v>
      </c>
      <c r="N26" s="155"/>
      <c r="O26" s="155"/>
      <c r="P26" s="155"/>
    </row>
    <row r="27" spans="1:16" ht="23.25" customHeight="1">
      <c r="A27" s="154" t="s">
        <v>416</v>
      </c>
      <c r="B27" s="155"/>
      <c r="C27" s="155"/>
      <c r="D27" s="155"/>
      <c r="G27" s="156" t="s">
        <v>411</v>
      </c>
      <c r="H27" s="155"/>
      <c r="I27" s="155"/>
      <c r="J27" s="155"/>
      <c r="M27" s="164"/>
      <c r="N27" s="157"/>
      <c r="O27" s="165"/>
      <c r="P27" s="157"/>
    </row>
    <row r="28" spans="1:16" ht="23.25" customHeight="1">
      <c r="A28" s="154" t="s">
        <v>417</v>
      </c>
      <c r="B28" s="155"/>
      <c r="C28" s="155"/>
      <c r="D28" s="155"/>
      <c r="G28" s="156"/>
      <c r="H28" s="157"/>
      <c r="I28" s="165"/>
      <c r="J28" s="157"/>
      <c r="K28" s="151">
        <f>J28-I28</f>
        <v>0</v>
      </c>
      <c r="L28" s="152" t="e">
        <f>J28/I28</f>
        <v>#DIV/0!</v>
      </c>
      <c r="M28" s="164"/>
      <c r="N28" s="157"/>
      <c r="O28" s="165"/>
      <c r="P28" s="157"/>
    </row>
    <row r="29" spans="1:16" ht="23.25" customHeight="1">
      <c r="A29" s="154" t="s">
        <v>426</v>
      </c>
      <c r="B29" s="155">
        <v>311</v>
      </c>
      <c r="C29" s="155">
        <v>390</v>
      </c>
      <c r="D29" s="155">
        <v>389</v>
      </c>
      <c r="G29" s="156" t="s">
        <v>427</v>
      </c>
      <c r="H29" s="155">
        <v>342</v>
      </c>
      <c r="I29" s="155">
        <v>390</v>
      </c>
      <c r="J29" s="155">
        <v>379</v>
      </c>
      <c r="M29" s="164" t="s">
        <v>428</v>
      </c>
      <c r="N29" s="155">
        <v>2377</v>
      </c>
      <c r="O29" s="155">
        <v>2325</v>
      </c>
      <c r="P29" s="155">
        <v>2387</v>
      </c>
    </row>
    <row r="30" spans="1:16" ht="23.25" customHeight="1">
      <c r="A30" s="154" t="s">
        <v>429</v>
      </c>
      <c r="B30" s="155">
        <v>1535</v>
      </c>
      <c r="C30" s="155">
        <v>1806</v>
      </c>
      <c r="D30" s="155">
        <v>2300</v>
      </c>
      <c r="G30" s="156" t="s">
        <v>430</v>
      </c>
      <c r="H30" s="155">
        <v>2052</v>
      </c>
      <c r="I30" s="155">
        <v>1996</v>
      </c>
      <c r="J30" s="155">
        <v>2414</v>
      </c>
      <c r="M30" s="164" t="s">
        <v>431</v>
      </c>
      <c r="N30" s="155">
        <v>359</v>
      </c>
      <c r="O30" s="155">
        <v>62</v>
      </c>
      <c r="P30" s="155">
        <v>244</v>
      </c>
    </row>
    <row r="31" spans="1:16" ht="23.25" customHeight="1">
      <c r="A31" s="154" t="s">
        <v>432</v>
      </c>
      <c r="B31" s="155"/>
      <c r="C31" s="155"/>
      <c r="D31" s="155"/>
      <c r="G31" s="156" t="s">
        <v>433</v>
      </c>
      <c r="H31" s="155"/>
      <c r="I31" s="155"/>
      <c r="J31" s="155"/>
      <c r="M31" s="164" t="s">
        <v>434</v>
      </c>
      <c r="N31" s="155"/>
      <c r="O31" s="155"/>
      <c r="P31" s="155"/>
    </row>
  </sheetData>
  <sheetProtection/>
  <mergeCells count="19">
    <mergeCell ref="A2:P2"/>
    <mergeCell ref="A3:P3"/>
    <mergeCell ref="A4:F4"/>
    <mergeCell ref="G4:L4"/>
    <mergeCell ref="M4:P4"/>
    <mergeCell ref="E5:F5"/>
    <mergeCell ref="K5:L5"/>
    <mergeCell ref="A5:A6"/>
    <mergeCell ref="B5:B6"/>
    <mergeCell ref="C5:C6"/>
    <mergeCell ref="D5:D6"/>
    <mergeCell ref="G5:G6"/>
    <mergeCell ref="H5:H6"/>
    <mergeCell ref="I5:I6"/>
    <mergeCell ref="J5:J6"/>
    <mergeCell ref="M5:M6"/>
    <mergeCell ref="N5:N6"/>
    <mergeCell ref="O5:O6"/>
    <mergeCell ref="P5:P6"/>
  </mergeCells>
  <printOptions horizontalCentered="1"/>
  <pageMargins left="0.7909722222222219" right="0.7909722222222219" top="0.708333333333333" bottom="0.7909722222222219" header="0.511111111111111" footer="0.590277777777778"/>
  <pageSetup horizontalDpi="600" verticalDpi="600" orientation="landscape" paperSize="8" scale="93"/>
  <headerFooter>
    <oddFooter>&amp;C第 &amp;P 页，共 2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="81" zoomScaleNormal="81" workbookViewId="0" topLeftCell="A1">
      <selection activeCell="H23" sqref="H23"/>
    </sheetView>
  </sheetViews>
  <sheetFormatPr defaultColWidth="9.33203125" defaultRowHeight="11.25"/>
  <cols>
    <col min="1" max="1" width="46.16015625" style="0" customWidth="1"/>
    <col min="2" max="2" width="29.33203125" style="0" customWidth="1"/>
    <col min="3" max="3" width="28.83203125" style="0" customWidth="1"/>
    <col min="4" max="4" width="30.83203125" style="0" hidden="1" customWidth="1"/>
    <col min="5" max="5" width="29.33203125" style="0" customWidth="1"/>
    <col min="6" max="6" width="30.83203125" style="0" customWidth="1"/>
    <col min="7" max="7" width="30.83203125" style="0" hidden="1" customWidth="1"/>
    <col min="8" max="8" width="29" style="0" customWidth="1"/>
    <col min="9" max="9" width="29.16015625" style="0" customWidth="1"/>
  </cols>
  <sheetData>
    <row r="1" spans="1:9" ht="14.25">
      <c r="A1" s="89" t="s">
        <v>435</v>
      </c>
      <c r="B1" s="90"/>
      <c r="C1" s="90"/>
      <c r="D1" s="90"/>
      <c r="E1" s="90"/>
      <c r="F1" s="90"/>
      <c r="G1" s="90"/>
      <c r="H1" s="90"/>
      <c r="I1" s="90"/>
    </row>
    <row r="2" spans="1:9" ht="25.5">
      <c r="A2" s="91" t="s">
        <v>436</v>
      </c>
      <c r="B2" s="92"/>
      <c r="C2" s="92"/>
      <c r="D2" s="92"/>
      <c r="E2" s="92"/>
      <c r="F2" s="92"/>
      <c r="G2" s="92"/>
      <c r="H2" s="92"/>
      <c r="I2" s="92"/>
    </row>
    <row r="3" spans="1:9" ht="18.75">
      <c r="A3" s="93"/>
      <c r="B3" s="94"/>
      <c r="C3" s="94"/>
      <c r="D3" s="94"/>
      <c r="E3" s="94"/>
      <c r="F3" s="95"/>
      <c r="G3" s="95"/>
      <c r="H3" s="90"/>
      <c r="I3" s="128" t="s">
        <v>64</v>
      </c>
    </row>
    <row r="4" spans="1:9" ht="24" customHeight="1">
      <c r="A4" s="96" t="s">
        <v>437</v>
      </c>
      <c r="B4" s="97" t="s">
        <v>381</v>
      </c>
      <c r="C4" s="97"/>
      <c r="D4" s="97"/>
      <c r="E4" s="97" t="s">
        <v>382</v>
      </c>
      <c r="F4" s="97"/>
      <c r="G4" s="97"/>
      <c r="H4" s="97" t="s">
        <v>383</v>
      </c>
      <c r="I4" s="97"/>
    </row>
    <row r="5" spans="1:9" ht="30" customHeight="1">
      <c r="A5" s="96"/>
      <c r="B5" s="97" t="s">
        <v>438</v>
      </c>
      <c r="C5" s="97" t="s">
        <v>243</v>
      </c>
      <c r="D5" s="97" t="s">
        <v>439</v>
      </c>
      <c r="E5" s="97" t="s">
        <v>438</v>
      </c>
      <c r="F5" s="97" t="s">
        <v>243</v>
      </c>
      <c r="G5" s="97" t="s">
        <v>439</v>
      </c>
      <c r="H5" s="97" t="s">
        <v>438</v>
      </c>
      <c r="I5" s="97" t="s">
        <v>243</v>
      </c>
    </row>
    <row r="6" spans="1:9" ht="30" customHeight="1">
      <c r="A6" s="98" t="s">
        <v>78</v>
      </c>
      <c r="B6" s="99">
        <f>B7+B8+B9+B10+B11+B12+B16+B17</f>
        <v>126521</v>
      </c>
      <c r="C6" s="99">
        <f>C7+C8+C9+C10+C11+C12+C16+C17</f>
        <v>129654</v>
      </c>
      <c r="D6" s="99">
        <f aca="true" t="shared" si="0" ref="D6:I6">D7+D8+D9+D10+D11+D12+D16+D17</f>
        <v>0</v>
      </c>
      <c r="E6" s="99">
        <f t="shared" si="0"/>
        <v>121008</v>
      </c>
      <c r="F6" s="99">
        <f t="shared" si="0"/>
        <v>129616</v>
      </c>
      <c r="G6" s="99">
        <f t="shared" si="0"/>
        <v>0</v>
      </c>
      <c r="H6" s="99">
        <f t="shared" si="0"/>
        <v>44509</v>
      </c>
      <c r="I6" s="99">
        <f t="shared" si="0"/>
        <v>44547</v>
      </c>
    </row>
    <row r="7" spans="1:9" ht="30" customHeight="1">
      <c r="A7" s="100" t="s">
        <v>440</v>
      </c>
      <c r="B7" s="101"/>
      <c r="C7" s="101"/>
      <c r="D7" s="101"/>
      <c r="E7" s="101"/>
      <c r="F7" s="101"/>
      <c r="G7" s="101"/>
      <c r="H7" s="101"/>
      <c r="I7" s="129"/>
    </row>
    <row r="8" spans="1:9" ht="30" customHeight="1">
      <c r="A8" s="100" t="s">
        <v>441</v>
      </c>
      <c r="B8" s="102">
        <v>2300</v>
      </c>
      <c r="C8" s="103">
        <v>2944</v>
      </c>
      <c r="D8" s="101"/>
      <c r="E8" s="104">
        <v>2414</v>
      </c>
      <c r="F8" s="103">
        <v>2781</v>
      </c>
      <c r="G8" s="101"/>
      <c r="H8" s="105">
        <v>244</v>
      </c>
      <c r="I8" s="130">
        <v>407</v>
      </c>
    </row>
    <row r="9" spans="1:9" ht="30" customHeight="1">
      <c r="A9" s="100" t="s">
        <v>442</v>
      </c>
      <c r="B9" s="106">
        <v>30891</v>
      </c>
      <c r="C9" s="103">
        <v>33848</v>
      </c>
      <c r="D9" s="101"/>
      <c r="E9" s="107">
        <v>30195</v>
      </c>
      <c r="F9" s="103">
        <v>33848</v>
      </c>
      <c r="G9" s="101"/>
      <c r="H9" s="108">
        <v>1021</v>
      </c>
      <c r="I9" s="130">
        <v>1021</v>
      </c>
    </row>
    <row r="10" spans="1:9" ht="30" customHeight="1">
      <c r="A10" s="100" t="s">
        <v>443</v>
      </c>
      <c r="B10" s="109">
        <v>389</v>
      </c>
      <c r="C10" s="103">
        <v>410</v>
      </c>
      <c r="D10" s="101"/>
      <c r="E10" s="110">
        <v>379</v>
      </c>
      <c r="F10" s="103">
        <v>416</v>
      </c>
      <c r="G10" s="101"/>
      <c r="H10" s="111">
        <v>2387</v>
      </c>
      <c r="I10" s="130">
        <v>2382</v>
      </c>
    </row>
    <row r="11" spans="1:9" ht="30" customHeight="1">
      <c r="A11" s="100" t="s">
        <v>444</v>
      </c>
      <c r="B11" s="101"/>
      <c r="C11" s="101"/>
      <c r="D11" s="101"/>
      <c r="E11" s="112"/>
      <c r="F11" s="101"/>
      <c r="G11" s="101"/>
      <c r="H11" s="101"/>
      <c r="I11" s="129"/>
    </row>
    <row r="12" spans="1:9" ht="30" customHeight="1">
      <c r="A12" s="100" t="s">
        <v>445</v>
      </c>
      <c r="B12" s="113">
        <v>51683</v>
      </c>
      <c r="C12" s="103">
        <v>51128</v>
      </c>
      <c r="D12" s="101"/>
      <c r="E12" s="114">
        <v>48632</v>
      </c>
      <c r="F12" s="103">
        <v>51128</v>
      </c>
      <c r="G12" s="101"/>
      <c r="H12" s="115">
        <v>3184</v>
      </c>
      <c r="I12" s="130">
        <v>3184</v>
      </c>
    </row>
    <row r="13" spans="1:9" ht="30" customHeight="1">
      <c r="A13" s="100" t="s">
        <v>446</v>
      </c>
      <c r="B13" s="101"/>
      <c r="C13" s="101"/>
      <c r="D13" s="101"/>
      <c r="E13" s="112"/>
      <c r="F13" s="101"/>
      <c r="G13" s="101"/>
      <c r="H13" s="101"/>
      <c r="I13" s="129"/>
    </row>
    <row r="14" spans="1:9" ht="30" customHeight="1">
      <c r="A14" s="100" t="s">
        <v>447</v>
      </c>
      <c r="B14" s="101"/>
      <c r="C14" s="101"/>
      <c r="D14" s="101"/>
      <c r="E14" s="112"/>
      <c r="F14" s="101"/>
      <c r="G14" s="101"/>
      <c r="H14" s="101"/>
      <c r="I14" s="129"/>
    </row>
    <row r="15" spans="1:9" ht="30" customHeight="1">
      <c r="A15" s="100" t="s">
        <v>448</v>
      </c>
      <c r="B15" s="101"/>
      <c r="C15" s="101"/>
      <c r="D15" s="101"/>
      <c r="E15" s="112"/>
      <c r="F15" s="101"/>
      <c r="G15" s="101"/>
      <c r="H15" s="101"/>
      <c r="I15" s="129"/>
    </row>
    <row r="16" spans="1:9" ht="30" customHeight="1">
      <c r="A16" s="100" t="s">
        <v>449</v>
      </c>
      <c r="B16" s="116">
        <v>27999</v>
      </c>
      <c r="C16" s="103">
        <v>26844</v>
      </c>
      <c r="D16" s="117"/>
      <c r="E16" s="118">
        <v>29610</v>
      </c>
      <c r="F16" s="103">
        <v>31127</v>
      </c>
      <c r="G16" s="119"/>
      <c r="H16" s="120">
        <v>7820</v>
      </c>
      <c r="I16" s="130">
        <v>3537</v>
      </c>
    </row>
    <row r="17" spans="1:9" ht="30" customHeight="1">
      <c r="A17" s="121" t="s">
        <v>450</v>
      </c>
      <c r="B17" s="122">
        <v>13259</v>
      </c>
      <c r="C17" s="123">
        <v>14480</v>
      </c>
      <c r="D17" s="124"/>
      <c r="E17" s="125">
        <v>9778</v>
      </c>
      <c r="F17" s="123">
        <v>10316</v>
      </c>
      <c r="G17" s="126"/>
      <c r="H17" s="127">
        <v>29853</v>
      </c>
      <c r="I17" s="131">
        <v>34016</v>
      </c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0.7909722222222219" right="0.7909722222222219" top="0.708333333333333" bottom="0.7909722222222219" header="0.511111111111111" footer="0.590277777777778"/>
  <pageSetup firstPageNumber="2" useFirstPageNumber="1" horizontalDpi="600" verticalDpi="600" orientation="landscape" paperSize="8"/>
  <headerFooter>
    <oddFooter>&amp;C第 &amp;P 页，共 2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8:N10"/>
  <sheetViews>
    <sheetView workbookViewId="0" topLeftCell="A1">
      <selection activeCell="H23" sqref="H23"/>
    </sheetView>
  </sheetViews>
  <sheetFormatPr defaultColWidth="9.33203125" defaultRowHeight="11.25"/>
  <cols>
    <col min="1" max="2" width="9.33203125" style="85" customWidth="1"/>
    <col min="3" max="14" width="15.16015625" style="85" customWidth="1"/>
    <col min="15" max="16384" width="9.33203125" style="85" customWidth="1"/>
  </cols>
  <sheetData>
    <row r="2" ht="10.5" customHeight="1"/>
    <row r="8" spans="3:14" ht="88.5" customHeight="1">
      <c r="C8" s="86" t="s">
        <v>451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3:14" ht="40.5" customHeight="1">
      <c r="C9" s="87" t="s">
        <v>452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3:14" ht="40.5" customHeight="1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</sheetData>
  <sheetProtection/>
  <mergeCells count="3">
    <mergeCell ref="C8:N8"/>
    <mergeCell ref="C9:N9"/>
    <mergeCell ref="C10:N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3" sqref="H23"/>
    </sheetView>
  </sheetViews>
  <sheetFormatPr defaultColWidth="13.33203125" defaultRowHeight="11.25"/>
  <cols>
    <col min="1" max="1" width="35.83203125" style="67" customWidth="1"/>
    <col min="2" max="3" width="21.83203125" style="67" customWidth="1"/>
    <col min="4" max="5" width="13.66015625" style="67" customWidth="1"/>
    <col min="6" max="6" width="44.5" style="67" customWidth="1"/>
    <col min="7" max="8" width="21.83203125" style="67" customWidth="1"/>
    <col min="9" max="10" width="13.66015625" style="67" customWidth="1"/>
    <col min="11" max="13" width="13" style="67" customWidth="1"/>
    <col min="14" max="16384" width="13.33203125" style="67" customWidth="1"/>
  </cols>
  <sheetData>
    <row r="1" spans="1:10" ht="15.75" customHeight="1">
      <c r="A1" s="68" t="s">
        <v>453</v>
      </c>
      <c r="B1" s="69"/>
      <c r="C1" s="70"/>
      <c r="D1" s="70"/>
      <c r="E1" s="70"/>
      <c r="F1" s="70"/>
      <c r="G1" s="70"/>
      <c r="H1" s="70"/>
      <c r="I1" s="70"/>
      <c r="J1" s="70"/>
    </row>
    <row r="2" spans="1:10" ht="22.5" customHeight="1">
      <c r="A2" s="71" t="s">
        <v>454</v>
      </c>
      <c r="B2" s="71"/>
      <c r="C2" s="71"/>
      <c r="D2" s="71"/>
      <c r="E2" s="71"/>
      <c r="F2" s="71"/>
      <c r="G2" s="71"/>
      <c r="H2" s="71"/>
      <c r="I2" s="71"/>
      <c r="J2" s="71"/>
    </row>
    <row r="3" spans="2:10" ht="19.5" customHeight="1">
      <c r="B3" s="72"/>
      <c r="C3" s="73"/>
      <c r="D3" s="73"/>
      <c r="E3" s="73"/>
      <c r="F3" s="73"/>
      <c r="G3" s="73"/>
      <c r="H3" s="73"/>
      <c r="I3" s="84" t="s">
        <v>455</v>
      </c>
      <c r="J3" s="84"/>
    </row>
    <row r="4" spans="1:10" ht="24" customHeight="1">
      <c r="A4" s="74" t="s">
        <v>381</v>
      </c>
      <c r="B4" s="74"/>
      <c r="C4" s="74"/>
      <c r="D4" s="74"/>
      <c r="E4" s="74"/>
      <c r="F4" s="74" t="s">
        <v>382</v>
      </c>
      <c r="G4" s="74"/>
      <c r="H4" s="74"/>
      <c r="I4" s="74"/>
      <c r="J4" s="74"/>
    </row>
    <row r="5" spans="1:10" ht="19.5" customHeight="1">
      <c r="A5" s="74" t="s">
        <v>250</v>
      </c>
      <c r="B5" s="74" t="s">
        <v>456</v>
      </c>
      <c r="C5" s="74" t="s">
        <v>457</v>
      </c>
      <c r="D5" s="74"/>
      <c r="E5" s="74"/>
      <c r="F5" s="74" t="s">
        <v>250</v>
      </c>
      <c r="G5" s="74" t="s">
        <v>456</v>
      </c>
      <c r="H5" s="74" t="s">
        <v>457</v>
      </c>
      <c r="I5" s="74"/>
      <c r="J5" s="74"/>
    </row>
    <row r="6" spans="1:10" ht="27">
      <c r="A6" s="74"/>
      <c r="B6" s="74"/>
      <c r="C6" s="74" t="s">
        <v>458</v>
      </c>
      <c r="D6" s="75" t="s">
        <v>459</v>
      </c>
      <c r="E6" s="75" t="s">
        <v>460</v>
      </c>
      <c r="F6" s="74"/>
      <c r="G6" s="74"/>
      <c r="H6" s="74" t="s">
        <v>458</v>
      </c>
      <c r="I6" s="75" t="s">
        <v>459</v>
      </c>
      <c r="J6" s="75" t="s">
        <v>460</v>
      </c>
    </row>
    <row r="7" spans="1:10" ht="22.5" customHeight="1">
      <c r="A7" s="76" t="s">
        <v>461</v>
      </c>
      <c r="B7" s="77"/>
      <c r="C7" s="77"/>
      <c r="D7" s="78"/>
      <c r="E7" s="78"/>
      <c r="F7" s="76" t="s">
        <v>462</v>
      </c>
      <c r="G7" s="77"/>
      <c r="H7" s="77"/>
      <c r="I7" s="78"/>
      <c r="J7" s="78"/>
    </row>
    <row r="8" spans="1:10" ht="22.5" customHeight="1">
      <c r="A8" s="79" t="s">
        <v>463</v>
      </c>
      <c r="B8" s="80">
        <v>0</v>
      </c>
      <c r="C8" s="81">
        <v>0</v>
      </c>
      <c r="D8" s="82">
        <v>0</v>
      </c>
      <c r="E8" s="82">
        <v>0</v>
      </c>
      <c r="F8" s="79" t="s">
        <v>464</v>
      </c>
      <c r="G8" s="80">
        <v>0</v>
      </c>
      <c r="H8" s="81">
        <v>0</v>
      </c>
      <c r="I8" s="82">
        <v>0</v>
      </c>
      <c r="J8" s="82">
        <v>0</v>
      </c>
    </row>
    <row r="9" spans="1:10" ht="22.5" customHeight="1">
      <c r="A9" s="79" t="s">
        <v>465</v>
      </c>
      <c r="B9" s="80">
        <v>0</v>
      </c>
      <c r="C9" s="81">
        <v>0</v>
      </c>
      <c r="D9" s="82">
        <v>0</v>
      </c>
      <c r="E9" s="82">
        <v>0</v>
      </c>
      <c r="F9" s="79" t="s">
        <v>466</v>
      </c>
      <c r="G9" s="80">
        <v>0</v>
      </c>
      <c r="H9" s="81">
        <v>0</v>
      </c>
      <c r="I9" s="82">
        <v>0</v>
      </c>
      <c r="J9" s="82">
        <v>0</v>
      </c>
    </row>
    <row r="10" spans="1:10" ht="22.5" customHeight="1">
      <c r="A10" s="79" t="s">
        <v>467</v>
      </c>
      <c r="B10" s="80">
        <v>0</v>
      </c>
      <c r="C10" s="81">
        <v>0</v>
      </c>
      <c r="D10" s="82">
        <v>0</v>
      </c>
      <c r="E10" s="82">
        <v>0</v>
      </c>
      <c r="F10" s="79" t="s">
        <v>468</v>
      </c>
      <c r="G10" s="80">
        <v>0</v>
      </c>
      <c r="H10" s="81">
        <v>0</v>
      </c>
      <c r="I10" s="82">
        <v>0</v>
      </c>
      <c r="J10" s="82">
        <v>0</v>
      </c>
    </row>
    <row r="11" spans="1:10" ht="22.5" customHeight="1">
      <c r="A11" s="79" t="s">
        <v>469</v>
      </c>
      <c r="B11" s="80">
        <v>0</v>
      </c>
      <c r="C11" s="81">
        <v>0</v>
      </c>
      <c r="D11" s="82">
        <v>0</v>
      </c>
      <c r="E11" s="82">
        <v>0</v>
      </c>
      <c r="F11" s="79" t="s">
        <v>470</v>
      </c>
      <c r="G11" s="80">
        <v>0</v>
      </c>
      <c r="H11" s="81">
        <v>0</v>
      </c>
      <c r="I11" s="82">
        <v>0</v>
      </c>
      <c r="J11" s="82">
        <v>0</v>
      </c>
    </row>
    <row r="12" spans="1:10" ht="22.5" customHeight="1">
      <c r="A12" s="79" t="s">
        <v>471</v>
      </c>
      <c r="B12" s="80">
        <v>0</v>
      </c>
      <c r="C12" s="81">
        <v>0</v>
      </c>
      <c r="D12" s="82">
        <v>0</v>
      </c>
      <c r="E12" s="82">
        <v>0</v>
      </c>
      <c r="F12" s="79" t="s">
        <v>472</v>
      </c>
      <c r="G12" s="80">
        <v>0</v>
      </c>
      <c r="H12" s="81">
        <v>0</v>
      </c>
      <c r="I12" s="82">
        <v>0</v>
      </c>
      <c r="J12" s="82">
        <v>0</v>
      </c>
    </row>
    <row r="13" spans="1:10" ht="22.5" customHeight="1">
      <c r="A13" s="76" t="s">
        <v>131</v>
      </c>
      <c r="B13" s="77"/>
      <c r="C13" s="77">
        <v>22.22</v>
      </c>
      <c r="D13" s="78"/>
      <c r="E13" s="78"/>
      <c r="F13" s="76" t="s">
        <v>134</v>
      </c>
      <c r="G13" s="77"/>
      <c r="H13" s="77">
        <v>22.22</v>
      </c>
      <c r="I13" s="78"/>
      <c r="J13" s="78"/>
    </row>
    <row r="14" spans="1:10" ht="22.5" customHeight="1">
      <c r="A14" s="79" t="s">
        <v>473</v>
      </c>
      <c r="B14" s="80">
        <v>0</v>
      </c>
      <c r="C14" s="81">
        <v>22.22</v>
      </c>
      <c r="D14" s="82">
        <v>0</v>
      </c>
      <c r="E14" s="82">
        <v>0</v>
      </c>
      <c r="F14" s="79" t="s">
        <v>474</v>
      </c>
      <c r="G14" s="80">
        <v>0</v>
      </c>
      <c r="H14" s="80">
        <v>22.22</v>
      </c>
      <c r="I14" s="82">
        <v>0</v>
      </c>
      <c r="J14" s="82">
        <v>0</v>
      </c>
    </row>
    <row r="15" spans="1:10" ht="22.5" customHeight="1">
      <c r="A15" s="79" t="s">
        <v>475</v>
      </c>
      <c r="B15" s="80">
        <v>0</v>
      </c>
      <c r="C15" s="81">
        <v>0</v>
      </c>
      <c r="D15" s="82">
        <v>0</v>
      </c>
      <c r="E15" s="82">
        <v>0</v>
      </c>
      <c r="F15" s="79" t="s">
        <v>476</v>
      </c>
      <c r="G15" s="80">
        <v>0</v>
      </c>
      <c r="H15" s="81">
        <v>0</v>
      </c>
      <c r="I15" s="82">
        <v>0</v>
      </c>
      <c r="J15" s="82">
        <v>0</v>
      </c>
    </row>
    <row r="16" spans="1:10" ht="22.5" customHeight="1">
      <c r="A16" s="79"/>
      <c r="B16" s="80"/>
      <c r="C16" s="81"/>
      <c r="D16" s="82"/>
      <c r="E16" s="82"/>
      <c r="F16" s="79" t="s">
        <v>477</v>
      </c>
      <c r="G16" s="80">
        <v>0</v>
      </c>
      <c r="H16" s="81">
        <v>0</v>
      </c>
      <c r="I16" s="82">
        <v>0</v>
      </c>
      <c r="J16" s="82">
        <v>0</v>
      </c>
    </row>
    <row r="17" spans="1:10" ht="22.5" customHeight="1">
      <c r="A17" s="79" t="s">
        <v>478</v>
      </c>
      <c r="B17" s="80">
        <v>0</v>
      </c>
      <c r="C17" s="81">
        <v>0</v>
      </c>
      <c r="D17" s="82">
        <v>0</v>
      </c>
      <c r="E17" s="82">
        <v>0</v>
      </c>
      <c r="F17" s="79" t="s">
        <v>479</v>
      </c>
      <c r="G17" s="80"/>
      <c r="H17" s="80">
        <v>0</v>
      </c>
      <c r="I17" s="82"/>
      <c r="J17" s="82"/>
    </row>
    <row r="18" spans="1:10" ht="22.5" customHeight="1">
      <c r="A18" s="79" t="s">
        <v>480</v>
      </c>
      <c r="B18" s="80">
        <v>0</v>
      </c>
      <c r="C18" s="81">
        <v>0</v>
      </c>
      <c r="D18" s="82">
        <v>0</v>
      </c>
      <c r="E18" s="82">
        <v>0</v>
      </c>
      <c r="F18" s="79" t="s">
        <v>481</v>
      </c>
      <c r="G18" s="80"/>
      <c r="H18" s="80"/>
      <c r="I18" s="82"/>
      <c r="J18" s="82"/>
    </row>
    <row r="19" spans="1:10" ht="22.5" customHeight="1">
      <c r="A19" s="83" t="s">
        <v>140</v>
      </c>
      <c r="B19" s="77"/>
      <c r="C19" s="77">
        <v>22.22</v>
      </c>
      <c r="D19" s="78"/>
      <c r="E19" s="78"/>
      <c r="F19" s="83" t="s">
        <v>141</v>
      </c>
      <c r="G19" s="77"/>
      <c r="H19" s="77">
        <v>22.22</v>
      </c>
      <c r="I19" s="78"/>
      <c r="J19" s="78"/>
    </row>
  </sheetData>
  <sheetProtection/>
  <mergeCells count="10">
    <mergeCell ref="A2:J2"/>
    <mergeCell ref="I3:J3"/>
    <mergeCell ref="A4:E4"/>
    <mergeCell ref="F4:J4"/>
    <mergeCell ref="C5:E5"/>
    <mergeCell ref="H5:J5"/>
    <mergeCell ref="A5:A6"/>
    <mergeCell ref="B5:B6"/>
    <mergeCell ref="F5:F6"/>
    <mergeCell ref="G5:G6"/>
  </mergeCells>
  <printOptions/>
  <pageMargins left="0.75" right="0.75" top="1" bottom="1" header="0.5" footer="0.5"/>
  <pageSetup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xSplit="1" ySplit="3" topLeftCell="B4" activePane="bottomRight" state="frozen"/>
      <selection pane="bottomRight" activeCell="B5" sqref="B5:B27"/>
    </sheetView>
  </sheetViews>
  <sheetFormatPr defaultColWidth="12" defaultRowHeight="11.25"/>
  <cols>
    <col min="1" max="1" width="41.83203125" style="1" customWidth="1"/>
    <col min="2" max="2" width="20.16015625" style="2" customWidth="1"/>
    <col min="3" max="3" width="13.5" style="1" customWidth="1"/>
    <col min="4" max="4" width="14.83203125" style="3" customWidth="1"/>
    <col min="5" max="5" width="17" style="4" customWidth="1"/>
    <col min="6" max="6" width="17.33203125" style="5" customWidth="1"/>
    <col min="7" max="7" width="13.16015625" style="5" customWidth="1"/>
    <col min="8" max="8" width="16.16015625" style="5" customWidth="1"/>
    <col min="9" max="9" width="19.16015625" style="6" customWidth="1"/>
    <col min="10" max="10" width="15.33203125" style="1" customWidth="1"/>
    <col min="11" max="11" width="13.16015625" style="7" customWidth="1"/>
    <col min="12" max="12" width="15.16015625" style="8" customWidth="1"/>
    <col min="13" max="13" width="12" style="6" customWidth="1"/>
    <col min="14" max="251" width="12" style="1" customWidth="1"/>
  </cols>
  <sheetData>
    <row r="1" spans="1:12" ht="23.25" customHeight="1">
      <c r="A1" s="9" t="s">
        <v>0</v>
      </c>
      <c r="B1" s="10"/>
      <c r="C1" s="9"/>
      <c r="D1" s="11"/>
      <c r="E1" s="12"/>
      <c r="F1" s="12"/>
      <c r="G1" s="12"/>
      <c r="H1" s="12"/>
      <c r="I1" s="51"/>
      <c r="J1" s="9"/>
      <c r="K1" s="52"/>
      <c r="L1" s="8">
        <f>B4-K4+C4+L4+E4+F4+G4</f>
        <v>249180.13300000003</v>
      </c>
    </row>
    <row r="2" spans="1:13" ht="14.25" customHeight="1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4" t="s">
        <v>8</v>
      </c>
      <c r="I2" s="53" t="s">
        <v>9</v>
      </c>
      <c r="J2" s="53" t="s">
        <v>10</v>
      </c>
      <c r="K2" s="54" t="s">
        <v>11</v>
      </c>
      <c r="L2" s="55" t="s">
        <v>12</v>
      </c>
      <c r="M2" s="56" t="s">
        <v>13</v>
      </c>
    </row>
    <row r="3" spans="1:13" ht="18" customHeight="1">
      <c r="A3" s="13"/>
      <c r="B3" s="14"/>
      <c r="C3" s="19"/>
      <c r="D3" s="20"/>
      <c r="E3" s="20"/>
      <c r="F3" s="21"/>
      <c r="G3" s="20"/>
      <c r="H3" s="14"/>
      <c r="I3" s="53"/>
      <c r="J3" s="53"/>
      <c r="K3" s="53"/>
      <c r="L3" s="57"/>
      <c r="M3" s="58"/>
    </row>
    <row r="4" spans="1:13" ht="14.25">
      <c r="A4" s="22" t="s">
        <v>14</v>
      </c>
      <c r="B4" s="23">
        <f aca="true" t="shared" si="0" ref="B4:G4">SUM(B5:B27)</f>
        <v>172826.35300000003</v>
      </c>
      <c r="C4" s="24">
        <v>64076.22</v>
      </c>
      <c r="D4" s="24">
        <f t="shared" si="0"/>
        <v>3803</v>
      </c>
      <c r="E4" s="25">
        <f t="shared" si="0"/>
        <v>222</v>
      </c>
      <c r="F4" s="24">
        <f t="shared" si="0"/>
        <v>7872</v>
      </c>
      <c r="G4" s="24">
        <f t="shared" si="0"/>
        <v>18841</v>
      </c>
      <c r="H4" s="26">
        <f aca="true" t="shared" si="1" ref="H4:H27">B4+C4+D4+E4+F4+G4</f>
        <v>267640.57300000003</v>
      </c>
      <c r="I4" s="59">
        <f aca="true" t="shared" si="2" ref="I4:I27">B4-K4+C4+L4+E4+F4+G4</f>
        <v>249180.13300000003</v>
      </c>
      <c r="J4" s="59">
        <f aca="true" t="shared" si="3" ref="J4:J27">K4+M4</f>
        <v>18460.440000000002</v>
      </c>
      <c r="K4" s="60">
        <f>SUM(K5:K27)</f>
        <v>18460.440000000002</v>
      </c>
      <c r="L4" s="61">
        <f aca="true" t="shared" si="4" ref="L4:L27">D4-M4</f>
        <v>3803</v>
      </c>
      <c r="M4" s="62"/>
    </row>
    <row r="5" spans="1:13" ht="14.25">
      <c r="A5" s="27" t="s">
        <v>482</v>
      </c>
      <c r="B5" s="28">
        <v>22691.418</v>
      </c>
      <c r="C5" s="29">
        <v>398</v>
      </c>
      <c r="D5" s="29"/>
      <c r="E5" s="30"/>
      <c r="F5" s="29"/>
      <c r="G5" s="29"/>
      <c r="H5" s="26">
        <f t="shared" si="1"/>
        <v>23089.418</v>
      </c>
      <c r="I5" s="59">
        <f t="shared" si="2"/>
        <v>16248.418000000001</v>
      </c>
      <c r="J5" s="59">
        <f t="shared" si="3"/>
        <v>6841</v>
      </c>
      <c r="K5" s="63">
        <v>6841</v>
      </c>
      <c r="L5" s="61">
        <f t="shared" si="4"/>
        <v>0</v>
      </c>
      <c r="M5" s="62"/>
    </row>
    <row r="6" spans="1:13" ht="14.25">
      <c r="A6" s="27" t="s">
        <v>483</v>
      </c>
      <c r="B6" s="28"/>
      <c r="C6" s="29"/>
      <c r="D6" s="29"/>
      <c r="E6" s="30"/>
      <c r="F6" s="29"/>
      <c r="G6" s="29"/>
      <c r="H6" s="26">
        <f t="shared" si="1"/>
        <v>0</v>
      </c>
      <c r="I6" s="59">
        <f t="shared" si="2"/>
        <v>0</v>
      </c>
      <c r="J6" s="59">
        <f t="shared" si="3"/>
        <v>0</v>
      </c>
      <c r="K6" s="63"/>
      <c r="L6" s="61">
        <f t="shared" si="4"/>
        <v>0</v>
      </c>
      <c r="M6" s="62"/>
    </row>
    <row r="7" spans="1:13" ht="14.25">
      <c r="A7" s="27" t="s">
        <v>484</v>
      </c>
      <c r="B7" s="28">
        <v>370.442</v>
      </c>
      <c r="C7" s="29"/>
      <c r="D7" s="29"/>
      <c r="E7" s="30"/>
      <c r="F7" s="29"/>
      <c r="G7" s="29"/>
      <c r="H7" s="26">
        <f t="shared" si="1"/>
        <v>370.442</v>
      </c>
      <c r="I7" s="59">
        <f t="shared" si="2"/>
        <v>353.442</v>
      </c>
      <c r="J7" s="59">
        <f t="shared" si="3"/>
        <v>17</v>
      </c>
      <c r="K7" s="63">
        <v>17</v>
      </c>
      <c r="L7" s="61">
        <f t="shared" si="4"/>
        <v>0</v>
      </c>
      <c r="M7" s="62"/>
    </row>
    <row r="8" spans="1:13" ht="14.25">
      <c r="A8" s="27" t="s">
        <v>485</v>
      </c>
      <c r="B8" s="28">
        <v>9255.535</v>
      </c>
      <c r="C8" s="29"/>
      <c r="D8" s="29"/>
      <c r="E8" s="30"/>
      <c r="F8" s="31">
        <v>1856</v>
      </c>
      <c r="G8" s="29"/>
      <c r="H8" s="26">
        <f t="shared" si="1"/>
        <v>11111.535</v>
      </c>
      <c r="I8" s="59">
        <f t="shared" si="2"/>
        <v>10929.535</v>
      </c>
      <c r="J8" s="59">
        <f t="shared" si="3"/>
        <v>182</v>
      </c>
      <c r="K8" s="63">
        <v>182</v>
      </c>
      <c r="L8" s="61">
        <f t="shared" si="4"/>
        <v>0</v>
      </c>
      <c r="M8" s="62"/>
    </row>
    <row r="9" spans="1:13" ht="14.25">
      <c r="A9" s="27" t="s">
        <v>486</v>
      </c>
      <c r="B9" s="28">
        <v>34050.273</v>
      </c>
      <c r="C9" s="29">
        <v>4434.25</v>
      </c>
      <c r="D9" s="29"/>
      <c r="E9" s="30"/>
      <c r="F9" s="31">
        <v>4420</v>
      </c>
      <c r="G9" s="29"/>
      <c r="H9" s="26">
        <f t="shared" si="1"/>
        <v>42904.523</v>
      </c>
      <c r="I9" s="59">
        <f t="shared" si="2"/>
        <v>42767.523</v>
      </c>
      <c r="J9" s="59">
        <f t="shared" si="3"/>
        <v>137</v>
      </c>
      <c r="K9" s="63">
        <v>137</v>
      </c>
      <c r="L9" s="61">
        <f t="shared" si="4"/>
        <v>0</v>
      </c>
      <c r="M9" s="62"/>
    </row>
    <row r="10" spans="1:13" ht="14.25">
      <c r="A10" s="27" t="s">
        <v>487</v>
      </c>
      <c r="B10" s="28">
        <v>224.73</v>
      </c>
      <c r="C10" s="29">
        <v>20</v>
      </c>
      <c r="D10" s="29"/>
      <c r="E10" s="30"/>
      <c r="F10" s="29"/>
      <c r="G10" s="29"/>
      <c r="H10" s="26">
        <f t="shared" si="1"/>
        <v>244.73</v>
      </c>
      <c r="I10" s="59">
        <f t="shared" si="2"/>
        <v>244.73</v>
      </c>
      <c r="J10" s="59">
        <f t="shared" si="3"/>
        <v>0</v>
      </c>
      <c r="K10" s="63"/>
      <c r="L10" s="61">
        <f t="shared" si="4"/>
        <v>0</v>
      </c>
      <c r="M10" s="62"/>
    </row>
    <row r="11" spans="1:13" ht="14.25">
      <c r="A11" s="27" t="s">
        <v>488</v>
      </c>
      <c r="B11" s="28">
        <v>3622.725</v>
      </c>
      <c r="C11" s="29">
        <v>644.8</v>
      </c>
      <c r="D11" s="29"/>
      <c r="E11" s="30"/>
      <c r="F11" s="29"/>
      <c r="G11" s="29"/>
      <c r="H11" s="26">
        <f t="shared" si="1"/>
        <v>4267.525</v>
      </c>
      <c r="I11" s="59">
        <f t="shared" si="2"/>
        <v>3878.1949999999997</v>
      </c>
      <c r="J11" s="59">
        <f t="shared" si="3"/>
        <v>389.33</v>
      </c>
      <c r="K11" s="63">
        <v>389.33</v>
      </c>
      <c r="L11" s="61">
        <f t="shared" si="4"/>
        <v>0</v>
      </c>
      <c r="M11" s="62"/>
    </row>
    <row r="12" spans="1:13" ht="14.25">
      <c r="A12" s="27" t="s">
        <v>489</v>
      </c>
      <c r="B12" s="28">
        <v>17949.302</v>
      </c>
      <c r="C12" s="29">
        <v>11127.26</v>
      </c>
      <c r="D12" s="29"/>
      <c r="E12" s="30"/>
      <c r="F12" s="29"/>
      <c r="G12" s="31">
        <f>16297+2544</f>
        <v>18841</v>
      </c>
      <c r="H12" s="26">
        <f t="shared" si="1"/>
        <v>47917.562</v>
      </c>
      <c r="I12" s="59">
        <f t="shared" si="2"/>
        <v>46956.602</v>
      </c>
      <c r="J12" s="59">
        <f t="shared" si="3"/>
        <v>960.96</v>
      </c>
      <c r="K12" s="63">
        <v>960.96</v>
      </c>
      <c r="L12" s="61">
        <f t="shared" si="4"/>
        <v>0</v>
      </c>
      <c r="M12" s="62"/>
    </row>
    <row r="13" spans="1:13" ht="14.25">
      <c r="A13" s="27" t="s">
        <v>490</v>
      </c>
      <c r="B13" s="28">
        <v>21485.989</v>
      </c>
      <c r="C13" s="29">
        <v>4382.24</v>
      </c>
      <c r="D13" s="29"/>
      <c r="E13" s="30"/>
      <c r="F13" s="29"/>
      <c r="G13" s="29"/>
      <c r="H13" s="26">
        <f t="shared" si="1"/>
        <v>25868.229</v>
      </c>
      <c r="I13" s="59">
        <f t="shared" si="2"/>
        <v>24581.139000000003</v>
      </c>
      <c r="J13" s="59">
        <f t="shared" si="3"/>
        <v>1287.09</v>
      </c>
      <c r="K13" s="63">
        <v>1287.09</v>
      </c>
      <c r="L13" s="61">
        <f t="shared" si="4"/>
        <v>0</v>
      </c>
      <c r="M13" s="62"/>
    </row>
    <row r="14" spans="1:13" ht="14.25">
      <c r="A14" s="27" t="s">
        <v>491</v>
      </c>
      <c r="B14" s="28">
        <v>1405.785</v>
      </c>
      <c r="C14" s="29">
        <v>3349.63</v>
      </c>
      <c r="D14" s="29"/>
      <c r="E14" s="30"/>
      <c r="F14" s="29"/>
      <c r="G14" s="29"/>
      <c r="H14" s="26">
        <f t="shared" si="1"/>
        <v>4755.415</v>
      </c>
      <c r="I14" s="59">
        <f t="shared" si="2"/>
        <v>4719.415</v>
      </c>
      <c r="J14" s="59">
        <f t="shared" si="3"/>
        <v>36</v>
      </c>
      <c r="K14" s="63">
        <v>36</v>
      </c>
      <c r="L14" s="61">
        <f t="shared" si="4"/>
        <v>0</v>
      </c>
      <c r="M14" s="62"/>
    </row>
    <row r="15" spans="1:13" ht="14.25">
      <c r="A15" s="27" t="s">
        <v>492</v>
      </c>
      <c r="B15" s="28">
        <v>11633.358</v>
      </c>
      <c r="C15" s="29">
        <v>58.1</v>
      </c>
      <c r="D15" s="29"/>
      <c r="E15" s="30"/>
      <c r="F15" s="29"/>
      <c r="G15" s="29"/>
      <c r="H15" s="26">
        <f t="shared" si="1"/>
        <v>11691.458</v>
      </c>
      <c r="I15" s="59">
        <f t="shared" si="2"/>
        <v>8646.178</v>
      </c>
      <c r="J15" s="59">
        <f t="shared" si="3"/>
        <v>3045.28</v>
      </c>
      <c r="K15" s="63">
        <v>3045.28</v>
      </c>
      <c r="L15" s="61">
        <f t="shared" si="4"/>
        <v>0</v>
      </c>
      <c r="M15" s="62"/>
    </row>
    <row r="16" spans="1:13" ht="14.25">
      <c r="A16" s="27" t="s">
        <v>493</v>
      </c>
      <c r="B16" s="32">
        <v>14772.749</v>
      </c>
      <c r="C16" s="29">
        <v>23342.94</v>
      </c>
      <c r="D16" s="29">
        <v>3803</v>
      </c>
      <c r="E16" s="30"/>
      <c r="F16" s="29">
        <v>796</v>
      </c>
      <c r="G16" s="29"/>
      <c r="H16" s="26">
        <f t="shared" si="1"/>
        <v>42714.689</v>
      </c>
      <c r="I16" s="59">
        <f t="shared" si="2"/>
        <v>36982.909</v>
      </c>
      <c r="J16" s="59">
        <f t="shared" si="3"/>
        <v>5731.78</v>
      </c>
      <c r="K16" s="63">
        <v>5010.78</v>
      </c>
      <c r="L16" s="61">
        <f t="shared" si="4"/>
        <v>3082</v>
      </c>
      <c r="M16" s="62">
        <v>721</v>
      </c>
    </row>
    <row r="17" spans="1:13" ht="14.25">
      <c r="A17" s="27" t="s">
        <v>494</v>
      </c>
      <c r="B17" s="28">
        <v>2307.537</v>
      </c>
      <c r="C17" s="29">
        <v>8597.39</v>
      </c>
      <c r="D17" s="29"/>
      <c r="E17" s="30"/>
      <c r="F17" s="29"/>
      <c r="G17" s="29"/>
      <c r="H17" s="26">
        <f t="shared" si="1"/>
        <v>10904.927</v>
      </c>
      <c r="I17" s="59">
        <f t="shared" si="2"/>
        <v>10904.927</v>
      </c>
      <c r="J17" s="59">
        <f t="shared" si="3"/>
        <v>0</v>
      </c>
      <c r="K17" s="63"/>
      <c r="L17" s="61">
        <f t="shared" si="4"/>
        <v>0</v>
      </c>
      <c r="M17" s="62"/>
    </row>
    <row r="18" spans="1:13" ht="14.25">
      <c r="A18" s="27" t="s">
        <v>495</v>
      </c>
      <c r="B18" s="28">
        <v>1068.73</v>
      </c>
      <c r="C18" s="29">
        <v>1509.21</v>
      </c>
      <c r="D18" s="29"/>
      <c r="E18" s="30"/>
      <c r="F18" s="29"/>
      <c r="G18" s="29"/>
      <c r="H18" s="26">
        <f t="shared" si="1"/>
        <v>2577.94</v>
      </c>
      <c r="I18" s="59">
        <f t="shared" si="2"/>
        <v>2569.94</v>
      </c>
      <c r="J18" s="59">
        <f t="shared" si="3"/>
        <v>8</v>
      </c>
      <c r="K18" s="63">
        <v>8</v>
      </c>
      <c r="L18" s="61">
        <f t="shared" si="4"/>
        <v>0</v>
      </c>
      <c r="M18" s="62"/>
    </row>
    <row r="19" spans="1:13" ht="14.25">
      <c r="A19" s="27" t="s">
        <v>496</v>
      </c>
      <c r="B19" s="28">
        <v>265.789</v>
      </c>
      <c r="C19" s="29">
        <v>299.03</v>
      </c>
      <c r="D19" s="29"/>
      <c r="E19" s="30"/>
      <c r="F19" s="29"/>
      <c r="G19" s="29"/>
      <c r="H19" s="26">
        <f t="shared" si="1"/>
        <v>564.819</v>
      </c>
      <c r="I19" s="59">
        <f t="shared" si="2"/>
        <v>564.819</v>
      </c>
      <c r="J19" s="59">
        <f t="shared" si="3"/>
        <v>0</v>
      </c>
      <c r="K19" s="63"/>
      <c r="L19" s="61">
        <f t="shared" si="4"/>
        <v>0</v>
      </c>
      <c r="M19" s="62"/>
    </row>
    <row r="20" spans="1:13" ht="14.25">
      <c r="A20" s="27" t="s">
        <v>497</v>
      </c>
      <c r="B20" s="28"/>
      <c r="C20" s="29"/>
      <c r="D20" s="29"/>
      <c r="E20" s="30"/>
      <c r="F20" s="29"/>
      <c r="G20" s="29"/>
      <c r="H20" s="26">
        <f t="shared" si="1"/>
        <v>0</v>
      </c>
      <c r="I20" s="59">
        <f t="shared" si="2"/>
        <v>0</v>
      </c>
      <c r="J20" s="59">
        <f t="shared" si="3"/>
        <v>0</v>
      </c>
      <c r="K20" s="63"/>
      <c r="L20" s="61">
        <f t="shared" si="4"/>
        <v>0</v>
      </c>
      <c r="M20" s="62"/>
    </row>
    <row r="21" spans="1:13" ht="14.25">
      <c r="A21" s="27" t="s">
        <v>498</v>
      </c>
      <c r="B21" s="28">
        <v>1262.288</v>
      </c>
      <c r="C21" s="29">
        <v>2042.56</v>
      </c>
      <c r="D21" s="29"/>
      <c r="E21" s="30">
        <v>222</v>
      </c>
      <c r="F21" s="29"/>
      <c r="G21" s="29"/>
      <c r="H21" s="26">
        <f t="shared" si="1"/>
        <v>3526.848</v>
      </c>
      <c r="I21" s="59">
        <f t="shared" si="2"/>
        <v>3526.848</v>
      </c>
      <c r="J21" s="59">
        <f t="shared" si="3"/>
        <v>0</v>
      </c>
      <c r="K21" s="63"/>
      <c r="L21" s="61">
        <f t="shared" si="4"/>
        <v>0</v>
      </c>
      <c r="M21" s="62"/>
    </row>
    <row r="22" spans="1:13" ht="14.25">
      <c r="A22" s="27" t="s">
        <v>499</v>
      </c>
      <c r="B22" s="28">
        <v>5325.708</v>
      </c>
      <c r="C22" s="29">
        <v>3870.81</v>
      </c>
      <c r="D22" s="29"/>
      <c r="E22" s="30"/>
      <c r="F22" s="29"/>
      <c r="G22" s="29"/>
      <c r="H22" s="26">
        <f t="shared" si="1"/>
        <v>9196.518</v>
      </c>
      <c r="I22" s="59">
        <f t="shared" si="2"/>
        <v>8719.518</v>
      </c>
      <c r="J22" s="59">
        <f t="shared" si="3"/>
        <v>477</v>
      </c>
      <c r="K22" s="63">
        <v>477</v>
      </c>
      <c r="L22" s="61">
        <f t="shared" si="4"/>
        <v>0</v>
      </c>
      <c r="M22" s="62"/>
    </row>
    <row r="23" spans="1:13" ht="14.25">
      <c r="A23" s="27" t="s">
        <v>500</v>
      </c>
      <c r="B23" s="28">
        <v>938.215</v>
      </c>
      <c r="C23" s="29"/>
      <c r="D23" s="29"/>
      <c r="E23" s="30"/>
      <c r="F23" s="29">
        <v>800</v>
      </c>
      <c r="G23" s="29"/>
      <c r="H23" s="26">
        <f t="shared" si="1"/>
        <v>1738.2150000000001</v>
      </c>
      <c r="I23" s="59">
        <f t="shared" si="2"/>
        <v>1738.2150000000001</v>
      </c>
      <c r="J23" s="59">
        <f t="shared" si="3"/>
        <v>0</v>
      </c>
      <c r="K23" s="63"/>
      <c r="L23" s="61">
        <f t="shared" si="4"/>
        <v>0</v>
      </c>
      <c r="M23" s="62"/>
    </row>
    <row r="24" spans="1:13" ht="14.25">
      <c r="A24" s="27" t="s">
        <v>501</v>
      </c>
      <c r="B24" s="28">
        <v>1069</v>
      </c>
      <c r="C24" s="29"/>
      <c r="D24" s="29"/>
      <c r="E24" s="30"/>
      <c r="F24" s="29"/>
      <c r="G24" s="29"/>
      <c r="H24" s="26">
        <f t="shared" si="1"/>
        <v>1069</v>
      </c>
      <c r="I24" s="59">
        <f t="shared" si="2"/>
        <v>1000</v>
      </c>
      <c r="J24" s="59">
        <f t="shared" si="3"/>
        <v>69</v>
      </c>
      <c r="K24" s="63">
        <v>69</v>
      </c>
      <c r="L24" s="61">
        <f t="shared" si="4"/>
        <v>0</v>
      </c>
      <c r="M24" s="62"/>
    </row>
    <row r="25" spans="1:13" ht="14.25">
      <c r="A25" s="27" t="s">
        <v>502</v>
      </c>
      <c r="B25" s="33">
        <v>17640</v>
      </c>
      <c r="C25" s="29"/>
      <c r="D25" s="29"/>
      <c r="E25" s="30"/>
      <c r="F25" s="29"/>
      <c r="G25" s="29"/>
      <c r="H25" s="26">
        <f t="shared" si="1"/>
        <v>17640</v>
      </c>
      <c r="I25" s="59">
        <f t="shared" si="2"/>
        <v>17640</v>
      </c>
      <c r="J25" s="59">
        <f t="shared" si="3"/>
        <v>0</v>
      </c>
      <c r="K25" s="63"/>
      <c r="L25" s="61">
        <f t="shared" si="4"/>
        <v>0</v>
      </c>
      <c r="M25" s="62"/>
    </row>
    <row r="26" spans="1:13" ht="14.25">
      <c r="A26" s="27" t="s">
        <v>503</v>
      </c>
      <c r="B26" s="28">
        <v>5439.583</v>
      </c>
      <c r="C26" s="29"/>
      <c r="D26" s="29"/>
      <c r="E26" s="30"/>
      <c r="F26" s="29"/>
      <c r="G26" s="29"/>
      <c r="H26" s="26">
        <f t="shared" si="1"/>
        <v>5439.583</v>
      </c>
      <c r="I26" s="59">
        <f t="shared" si="2"/>
        <v>5439.583</v>
      </c>
      <c r="J26" s="59">
        <f t="shared" si="3"/>
        <v>0</v>
      </c>
      <c r="K26" s="63"/>
      <c r="L26" s="61">
        <f t="shared" si="4"/>
        <v>0</v>
      </c>
      <c r="M26" s="62"/>
    </row>
    <row r="27" spans="1:13" ht="14.25">
      <c r="A27" s="27" t="s">
        <v>504</v>
      </c>
      <c r="B27" s="33">
        <v>47.197</v>
      </c>
      <c r="C27" s="29"/>
      <c r="D27" s="34"/>
      <c r="E27" s="16"/>
      <c r="F27" s="34"/>
      <c r="G27" s="34"/>
      <c r="H27" s="26">
        <f t="shared" si="1"/>
        <v>47.197</v>
      </c>
      <c r="I27" s="59">
        <f t="shared" si="2"/>
        <v>47.197</v>
      </c>
      <c r="J27" s="59">
        <f t="shared" si="3"/>
        <v>0</v>
      </c>
      <c r="K27" s="63"/>
      <c r="L27" s="61">
        <f t="shared" si="4"/>
        <v>0</v>
      </c>
      <c r="M27" s="62"/>
    </row>
    <row r="28" spans="1:13" ht="14.25">
      <c r="A28" s="35"/>
      <c r="B28" s="36"/>
      <c r="C28" s="29"/>
      <c r="D28" s="34"/>
      <c r="E28" s="16"/>
      <c r="F28" s="34"/>
      <c r="G28" s="34"/>
      <c r="H28" s="26">
        <f aca="true" t="shared" si="5" ref="H28:H44">B28+C28+D28+E28</f>
        <v>0</v>
      </c>
      <c r="I28" s="64"/>
      <c r="J28" s="64"/>
      <c r="K28" s="53"/>
      <c r="L28" s="61"/>
      <c r="M28" s="62"/>
    </row>
    <row r="29" spans="1:13" ht="14.25">
      <c r="A29" s="35"/>
      <c r="B29" s="36"/>
      <c r="C29" s="29"/>
      <c r="D29" s="34"/>
      <c r="E29" s="16"/>
      <c r="F29" s="34"/>
      <c r="G29" s="34"/>
      <c r="H29" s="26">
        <f t="shared" si="5"/>
        <v>0</v>
      </c>
      <c r="I29" s="64"/>
      <c r="J29" s="64"/>
      <c r="K29" s="65"/>
      <c r="L29" s="61"/>
      <c r="M29" s="62"/>
    </row>
    <row r="30" spans="1:13" ht="14.25">
      <c r="A30" s="37" t="s">
        <v>39</v>
      </c>
      <c r="B30" s="36">
        <f aca="true" t="shared" si="6" ref="B30:G30">B31+B36</f>
        <v>0</v>
      </c>
      <c r="C30" s="38">
        <v>0</v>
      </c>
      <c r="D30" s="38">
        <f t="shared" si="6"/>
        <v>0</v>
      </c>
      <c r="E30" s="39">
        <f t="shared" si="6"/>
        <v>0</v>
      </c>
      <c r="F30" s="38">
        <f t="shared" si="6"/>
        <v>0</v>
      </c>
      <c r="G30" s="38">
        <f t="shared" si="6"/>
        <v>0</v>
      </c>
      <c r="H30" s="26">
        <f t="shared" si="5"/>
        <v>0</v>
      </c>
      <c r="I30" s="48">
        <f>K30+D30+E30+F30</f>
        <v>0</v>
      </c>
      <c r="J30" s="48"/>
      <c r="K30" s="39">
        <f>K31+K36</f>
        <v>0</v>
      </c>
      <c r="L30" s="61"/>
      <c r="M30" s="62"/>
    </row>
    <row r="31" spans="1:13" ht="14.25">
      <c r="A31" s="40" t="s">
        <v>40</v>
      </c>
      <c r="B31" s="36">
        <f aca="true" t="shared" si="7" ref="B31:G31">B32+B33+B34</f>
        <v>0</v>
      </c>
      <c r="C31" s="38">
        <v>0</v>
      </c>
      <c r="D31" s="38">
        <f t="shared" si="7"/>
        <v>0</v>
      </c>
      <c r="E31" s="39">
        <f t="shared" si="7"/>
        <v>0</v>
      </c>
      <c r="F31" s="38">
        <f t="shared" si="7"/>
        <v>0</v>
      </c>
      <c r="G31" s="38">
        <f t="shared" si="7"/>
        <v>0</v>
      </c>
      <c r="H31" s="26">
        <f t="shared" si="5"/>
        <v>0</v>
      </c>
      <c r="I31" s="64">
        <f>K31+D31+E31+F31</f>
        <v>0</v>
      </c>
      <c r="J31" s="64"/>
      <c r="K31" s="39">
        <f>K32+K33+K34</f>
        <v>0</v>
      </c>
      <c r="L31" s="61"/>
      <c r="M31" s="62"/>
    </row>
    <row r="32" spans="1:13" ht="14.25">
      <c r="A32" s="41" t="s">
        <v>41</v>
      </c>
      <c r="B32" s="36"/>
      <c r="C32" s="38"/>
      <c r="D32" s="34"/>
      <c r="E32" s="16"/>
      <c r="F32" s="34"/>
      <c r="G32" s="34"/>
      <c r="H32" s="26">
        <f t="shared" si="5"/>
        <v>0</v>
      </c>
      <c r="I32" s="64"/>
      <c r="J32" s="64"/>
      <c r="K32" s="65"/>
      <c r="L32" s="61"/>
      <c r="M32" s="62"/>
    </row>
    <row r="33" spans="1:13" ht="11.25" customHeight="1">
      <c r="A33" s="41" t="s">
        <v>42</v>
      </c>
      <c r="B33" s="36"/>
      <c r="C33" s="38"/>
      <c r="D33" s="34"/>
      <c r="E33" s="16"/>
      <c r="F33" s="34"/>
      <c r="G33" s="34"/>
      <c r="H33" s="26">
        <f t="shared" si="5"/>
        <v>0</v>
      </c>
      <c r="I33" s="64"/>
      <c r="J33" s="64"/>
      <c r="K33" s="65"/>
      <c r="L33" s="61"/>
      <c r="M33" s="62"/>
    </row>
    <row r="34" spans="1:13" ht="11.25" customHeight="1">
      <c r="A34" s="41" t="s">
        <v>43</v>
      </c>
      <c r="B34" s="36"/>
      <c r="C34" s="38"/>
      <c r="D34" s="38"/>
      <c r="E34" s="39"/>
      <c r="F34" s="38"/>
      <c r="G34" s="38"/>
      <c r="H34" s="26">
        <f t="shared" si="5"/>
        <v>0</v>
      </c>
      <c r="I34" s="64"/>
      <c r="J34" s="64"/>
      <c r="K34" s="39"/>
      <c r="L34" s="61"/>
      <c r="M34" s="62"/>
    </row>
    <row r="35" spans="1:13" ht="11.25" customHeight="1">
      <c r="A35" s="35"/>
      <c r="B35" s="36"/>
      <c r="C35" s="38"/>
      <c r="D35" s="34"/>
      <c r="E35" s="16"/>
      <c r="F35" s="34"/>
      <c r="G35" s="34"/>
      <c r="H35" s="26">
        <f t="shared" si="5"/>
        <v>0</v>
      </c>
      <c r="I35" s="64"/>
      <c r="J35" s="64"/>
      <c r="K35" s="65"/>
      <c r="L35" s="61"/>
      <c r="M35" s="62"/>
    </row>
    <row r="36" spans="1:13" ht="11.25" customHeight="1">
      <c r="A36" s="40" t="s">
        <v>44</v>
      </c>
      <c r="B36" s="42"/>
      <c r="C36" s="38"/>
      <c r="D36" s="34"/>
      <c r="E36" s="16"/>
      <c r="F36" s="34"/>
      <c r="G36" s="34"/>
      <c r="H36" s="26">
        <f t="shared" si="5"/>
        <v>0</v>
      </c>
      <c r="I36" s="64"/>
      <c r="J36" s="64"/>
      <c r="K36" s="53"/>
      <c r="L36" s="61"/>
      <c r="M36" s="62"/>
    </row>
    <row r="37" spans="1:13" ht="11.25" customHeight="1">
      <c r="A37" s="43" t="s">
        <v>45</v>
      </c>
      <c r="B37" s="36"/>
      <c r="C37" s="38"/>
      <c r="D37" s="34"/>
      <c r="E37" s="16"/>
      <c r="F37" s="34"/>
      <c r="G37" s="34"/>
      <c r="H37" s="26">
        <f t="shared" si="5"/>
        <v>0</v>
      </c>
      <c r="I37" s="64"/>
      <c r="J37" s="64"/>
      <c r="K37" s="53"/>
      <c r="L37" s="61"/>
      <c r="M37" s="62"/>
    </row>
    <row r="38" spans="1:13" ht="11.25" customHeight="1">
      <c r="A38" s="43" t="s">
        <v>46</v>
      </c>
      <c r="B38" s="36"/>
      <c r="C38" s="38"/>
      <c r="D38" s="34"/>
      <c r="E38" s="16"/>
      <c r="F38" s="34"/>
      <c r="G38" s="34"/>
      <c r="H38" s="26">
        <f t="shared" si="5"/>
        <v>0</v>
      </c>
      <c r="I38" s="64"/>
      <c r="J38" s="64"/>
      <c r="K38" s="53"/>
      <c r="L38" s="61"/>
      <c r="M38" s="62"/>
    </row>
    <row r="39" spans="1:13" ht="11.25" customHeight="1">
      <c r="A39" s="43" t="s">
        <v>47</v>
      </c>
      <c r="B39" s="36"/>
      <c r="C39" s="38"/>
      <c r="D39" s="34"/>
      <c r="E39" s="16"/>
      <c r="F39" s="34"/>
      <c r="G39" s="34"/>
      <c r="H39" s="26">
        <f t="shared" si="5"/>
        <v>0</v>
      </c>
      <c r="I39" s="64"/>
      <c r="J39" s="64"/>
      <c r="K39" s="53"/>
      <c r="L39" s="61"/>
      <c r="M39" s="62"/>
    </row>
    <row r="40" spans="1:13" ht="11.25" customHeight="1">
      <c r="A40" s="43" t="s">
        <v>48</v>
      </c>
      <c r="B40" s="42"/>
      <c r="C40" s="38"/>
      <c r="D40" s="34"/>
      <c r="E40" s="16"/>
      <c r="F40" s="34"/>
      <c r="G40" s="34"/>
      <c r="H40" s="26">
        <f t="shared" si="5"/>
        <v>0</v>
      </c>
      <c r="I40" s="64"/>
      <c r="J40" s="64"/>
      <c r="K40" s="53"/>
      <c r="L40" s="61"/>
      <c r="M40" s="62"/>
    </row>
    <row r="41" spans="1:13" ht="11.25" customHeight="1">
      <c r="A41" s="43" t="s">
        <v>49</v>
      </c>
      <c r="B41" s="42"/>
      <c r="C41" s="38"/>
      <c r="D41" s="34"/>
      <c r="E41" s="16"/>
      <c r="F41" s="34"/>
      <c r="G41" s="34"/>
      <c r="H41" s="26">
        <f t="shared" si="5"/>
        <v>0</v>
      </c>
      <c r="I41" s="64"/>
      <c r="J41" s="64"/>
      <c r="K41" s="53"/>
      <c r="L41" s="61"/>
      <c r="M41" s="62"/>
    </row>
    <row r="42" spans="1:13" ht="11.25" customHeight="1">
      <c r="A42" s="43" t="s">
        <v>50</v>
      </c>
      <c r="B42" s="42"/>
      <c r="C42" s="38"/>
      <c r="D42" s="34"/>
      <c r="E42" s="16"/>
      <c r="F42" s="34"/>
      <c r="G42" s="34"/>
      <c r="H42" s="26">
        <f t="shared" si="5"/>
        <v>0</v>
      </c>
      <c r="I42" s="64"/>
      <c r="J42" s="64"/>
      <c r="K42" s="53"/>
      <c r="L42" s="61"/>
      <c r="M42" s="62"/>
    </row>
    <row r="43" spans="1:13" ht="11.25" customHeight="1">
      <c r="A43" s="43" t="s">
        <v>51</v>
      </c>
      <c r="B43" s="42"/>
      <c r="C43" s="38"/>
      <c r="D43" s="34"/>
      <c r="E43" s="16"/>
      <c r="F43" s="34"/>
      <c r="G43" s="34"/>
      <c r="H43" s="26">
        <f t="shared" si="5"/>
        <v>0</v>
      </c>
      <c r="I43" s="64"/>
      <c r="J43" s="64"/>
      <c r="K43" s="53"/>
      <c r="L43" s="61"/>
      <c r="M43" s="62"/>
    </row>
    <row r="44" spans="1:13" ht="14.25">
      <c r="A44" s="40" t="s">
        <v>52</v>
      </c>
      <c r="B44" s="44"/>
      <c r="C44" s="45"/>
      <c r="D44" s="34"/>
      <c r="E44" s="16"/>
      <c r="F44" s="34"/>
      <c r="G44" s="34"/>
      <c r="H44" s="26">
        <f t="shared" si="5"/>
        <v>0</v>
      </c>
      <c r="I44" s="64"/>
      <c r="J44" s="64"/>
      <c r="K44" s="66"/>
      <c r="L44" s="61"/>
      <c r="M44" s="62"/>
    </row>
    <row r="45" spans="1:13" ht="14.25">
      <c r="A45" s="22" t="s">
        <v>53</v>
      </c>
      <c r="B45" s="46">
        <f>B30+B4</f>
        <v>172826.35300000003</v>
      </c>
      <c r="C45" s="47">
        <v>64076.22</v>
      </c>
      <c r="D45" s="48"/>
      <c r="E45" s="49"/>
      <c r="F45" s="48"/>
      <c r="G45" s="48"/>
      <c r="H45" s="50">
        <f>H30+H4</f>
        <v>267640.57300000003</v>
      </c>
      <c r="I45" s="48">
        <f>I30+I4</f>
        <v>249180.13300000003</v>
      </c>
      <c r="J45" s="48"/>
      <c r="K45" s="49">
        <f>K30+K4</f>
        <v>18460.440000000002</v>
      </c>
      <c r="L45" s="61"/>
      <c r="M45" s="62"/>
    </row>
    <row r="46" ht="14.25">
      <c r="B46" s="2">
        <v>4013</v>
      </c>
    </row>
    <row r="47" ht="14.25">
      <c r="B47" s="2">
        <f>SUM(B45:B46)</f>
        <v>176839.35300000003</v>
      </c>
    </row>
    <row r="48" ht="14.25">
      <c r="B48" s="2">
        <v>44503</v>
      </c>
    </row>
    <row r="49" ht="14.25">
      <c r="B49" s="2">
        <f>SUM(B47:B48)</f>
        <v>221342.35300000003</v>
      </c>
    </row>
    <row r="50" ht="14.25">
      <c r="B50" s="2">
        <v>58622</v>
      </c>
    </row>
    <row r="51" ht="14.25">
      <c r="B51" s="2">
        <f>SUM(B49:B50)</f>
        <v>279964.353</v>
      </c>
    </row>
  </sheetData>
  <sheetProtection/>
  <mergeCells count="14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5" right="0.75" top="0.239583333333333" bottom="0.709722222222222" header="0.2" footer="0.50972222222222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96"/>
  <sheetViews>
    <sheetView showGridLines="0" showZeros="0" workbookViewId="0" topLeftCell="A1">
      <selection activeCell="H23" sqref="H23"/>
    </sheetView>
  </sheetViews>
  <sheetFormatPr defaultColWidth="9.16015625" defaultRowHeight="11.25"/>
  <cols>
    <col min="1" max="3" width="20" style="719" customWidth="1"/>
    <col min="4" max="16384" width="9.16015625" style="719" customWidth="1"/>
  </cols>
  <sheetData>
    <row r="1" spans="1:3" ht="20.25">
      <c r="A1" s="720"/>
      <c r="B1" s="720"/>
      <c r="C1" s="720"/>
    </row>
    <row r="2" spans="1:3" ht="20.25">
      <c r="A2" s="720"/>
      <c r="B2" s="720"/>
      <c r="C2" s="720"/>
    </row>
    <row r="7" spans="5:12" ht="88.5" customHeight="1">
      <c r="E7" s="721"/>
      <c r="F7" s="721"/>
      <c r="K7" s="721"/>
      <c r="L7" s="721"/>
    </row>
    <row r="8" spans="1:18" ht="55.5" customHeight="1">
      <c r="A8" s="722" t="s">
        <v>56</v>
      </c>
      <c r="B8" s="722"/>
      <c r="C8" s="722"/>
      <c r="D8" s="722"/>
      <c r="E8" s="723"/>
      <c r="F8" s="723"/>
      <c r="G8" s="722"/>
      <c r="H8" s="722"/>
      <c r="I8" s="722"/>
      <c r="J8" s="722"/>
      <c r="K8" s="723"/>
      <c r="L8" s="723"/>
      <c r="M8" s="722"/>
      <c r="N8" s="722"/>
      <c r="O8" s="722"/>
      <c r="P8" s="722"/>
      <c r="Q8" s="722"/>
      <c r="R8" s="722"/>
    </row>
    <row r="9" spans="1:18" ht="11.25" customHeight="1">
      <c r="A9" s="722"/>
      <c r="B9" s="722"/>
      <c r="C9" s="722"/>
      <c r="D9" s="722"/>
      <c r="E9" s="723"/>
      <c r="F9" s="723"/>
      <c r="G9" s="722"/>
      <c r="H9" s="722"/>
      <c r="I9" s="722"/>
      <c r="J9" s="722"/>
      <c r="K9" s="723"/>
      <c r="L9" s="723"/>
      <c r="M9" s="722"/>
      <c r="N9" s="722"/>
      <c r="O9" s="722"/>
      <c r="P9" s="722"/>
      <c r="Q9" s="722"/>
      <c r="R9" s="722"/>
    </row>
    <row r="11" spans="1:18" ht="46.5">
      <c r="A11" s="722"/>
      <c r="B11" s="722"/>
      <c r="C11" s="722"/>
      <c r="D11" s="722"/>
      <c r="E11" s="723"/>
      <c r="F11" s="723"/>
      <c r="G11" s="722"/>
      <c r="H11" s="722"/>
      <c r="I11" s="722"/>
      <c r="J11" s="722"/>
      <c r="K11" s="723"/>
      <c r="L11" s="723"/>
      <c r="M11" s="722"/>
      <c r="N11" s="722"/>
      <c r="O11" s="722"/>
      <c r="P11" s="722"/>
      <c r="Q11" s="722"/>
      <c r="R11" s="722"/>
    </row>
    <row r="12" spans="5:12" ht="14.25">
      <c r="E12" s="721"/>
      <c r="F12" s="721"/>
      <c r="K12" s="721"/>
      <c r="L12" s="721"/>
    </row>
    <row r="13" spans="5:12" ht="18.75" customHeight="1">
      <c r="E13" s="721"/>
      <c r="F13" s="721"/>
      <c r="K13" s="721"/>
      <c r="L13" s="721"/>
    </row>
    <row r="14" spans="5:12" ht="30" customHeight="1">
      <c r="E14" s="721"/>
      <c r="F14" s="721"/>
      <c r="K14" s="721"/>
      <c r="L14" s="721"/>
    </row>
    <row r="15" spans="5:12" ht="6" customHeight="1">
      <c r="E15" s="721"/>
      <c r="F15" s="721"/>
      <c r="K15" s="721"/>
      <c r="L15" s="721"/>
    </row>
    <row r="16" spans="5:12" ht="8.25" customHeight="1" hidden="1">
      <c r="E16" s="721"/>
      <c r="F16" s="721"/>
      <c r="K16" s="721"/>
      <c r="L16" s="721"/>
    </row>
    <row r="17" spans="5:12" ht="22.5" customHeight="1">
      <c r="E17" s="721"/>
      <c r="F17" s="721"/>
      <c r="K17" s="721"/>
      <c r="L17" s="721"/>
    </row>
    <row r="18" spans="1:18" ht="31.5">
      <c r="A18" s="724" t="s">
        <v>57</v>
      </c>
      <c r="B18" s="724"/>
      <c r="C18" s="724"/>
      <c r="D18" s="724"/>
      <c r="E18" s="725"/>
      <c r="F18" s="725"/>
      <c r="G18" s="724"/>
      <c r="H18" s="724"/>
      <c r="I18" s="724"/>
      <c r="J18" s="724"/>
      <c r="K18" s="725"/>
      <c r="L18" s="725"/>
      <c r="M18" s="724"/>
      <c r="N18" s="724"/>
      <c r="O18" s="724"/>
      <c r="P18" s="724"/>
      <c r="Q18" s="724"/>
      <c r="R18" s="724"/>
    </row>
    <row r="19" spans="1:18" ht="31.5">
      <c r="A19" s="726" t="s">
        <v>58</v>
      </c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</row>
    <row r="20" spans="5:12" ht="14.25">
      <c r="E20" s="721"/>
      <c r="F20" s="721"/>
      <c r="K20" s="721"/>
      <c r="L20" s="721"/>
    </row>
    <row r="21" spans="5:12" ht="14.25">
      <c r="E21" s="721"/>
      <c r="F21" s="721"/>
      <c r="K21" s="721"/>
      <c r="L21" s="721"/>
    </row>
    <row r="22" spans="5:12" ht="14.25">
      <c r="E22" s="721"/>
      <c r="F22" s="721"/>
      <c r="K22" s="721"/>
      <c r="L22" s="721"/>
    </row>
    <row r="23" spans="5:12" ht="14.25">
      <c r="E23" s="721"/>
      <c r="F23" s="721"/>
      <c r="K23" s="721"/>
      <c r="L23" s="721"/>
    </row>
    <row r="24" spans="5:12" ht="14.25">
      <c r="E24" s="721"/>
      <c r="F24" s="721"/>
      <c r="K24" s="721"/>
      <c r="L24" s="721"/>
    </row>
    <row r="25" spans="5:12" ht="14.25">
      <c r="E25" s="721"/>
      <c r="F25" s="721"/>
      <c r="K25" s="721"/>
      <c r="L25" s="721"/>
    </row>
    <row r="26" spans="5:12" ht="14.25">
      <c r="E26" s="721"/>
      <c r="F26" s="721"/>
      <c r="K26" s="721"/>
      <c r="L26" s="721"/>
    </row>
    <row r="27" spans="5:12" ht="14.25">
      <c r="E27" s="721"/>
      <c r="F27" s="721"/>
      <c r="K27" s="721"/>
      <c r="L27" s="721"/>
    </row>
    <row r="28" spans="5:12" ht="14.25">
      <c r="E28" s="721"/>
      <c r="F28" s="721"/>
      <c r="K28" s="721"/>
      <c r="L28" s="721"/>
    </row>
    <row r="29" spans="5:12" ht="14.25">
      <c r="E29" s="721"/>
      <c r="F29" s="721"/>
      <c r="K29" s="721"/>
      <c r="L29" s="721"/>
    </row>
    <row r="30" spans="5:12" ht="14.25">
      <c r="E30" s="721"/>
      <c r="F30" s="721"/>
      <c r="K30" s="721"/>
      <c r="L30" s="721"/>
    </row>
    <row r="31" spans="5:12" ht="14.25">
      <c r="E31" s="721"/>
      <c r="F31" s="721"/>
      <c r="K31" s="721"/>
      <c r="L31" s="721"/>
    </row>
    <row r="32" spans="5:12" ht="14.25">
      <c r="E32" s="721"/>
      <c r="F32" s="721"/>
      <c r="K32" s="721"/>
      <c r="L32" s="721"/>
    </row>
    <row r="33" spans="5:12" ht="14.25">
      <c r="E33" s="721"/>
      <c r="F33" s="721"/>
      <c r="K33" s="721"/>
      <c r="L33" s="721"/>
    </row>
    <row r="34" spans="5:12" ht="14.25">
      <c r="E34" s="721"/>
      <c r="F34" s="721"/>
      <c r="K34" s="721"/>
      <c r="L34" s="721"/>
    </row>
    <row r="35" spans="5:12" ht="14.25">
      <c r="E35" s="721"/>
      <c r="F35" s="721"/>
      <c r="K35" s="721"/>
      <c r="L35" s="721"/>
    </row>
    <row r="36" spans="5:12" ht="14.25">
      <c r="E36" s="721"/>
      <c r="F36" s="721"/>
      <c r="K36" s="721"/>
      <c r="L36" s="721"/>
    </row>
    <row r="37" spans="5:12" ht="14.25">
      <c r="E37" s="721"/>
      <c r="F37" s="721"/>
      <c r="K37" s="721"/>
      <c r="L37" s="721"/>
    </row>
    <row r="38" spans="5:12" ht="14.25">
      <c r="E38" s="721"/>
      <c r="F38" s="721"/>
      <c r="K38" s="721"/>
      <c r="L38" s="721"/>
    </row>
    <row r="39" spans="5:12" ht="14.25">
      <c r="E39" s="721"/>
      <c r="F39" s="721"/>
      <c r="K39" s="721"/>
      <c r="L39" s="721"/>
    </row>
    <row r="40" spans="5:12" ht="14.25">
      <c r="E40" s="721"/>
      <c r="F40" s="721"/>
      <c r="K40" s="721"/>
      <c r="L40" s="721"/>
    </row>
    <row r="41" spans="5:12" ht="14.25">
      <c r="E41" s="721"/>
      <c r="F41" s="721"/>
      <c r="K41" s="721"/>
      <c r="L41" s="721"/>
    </row>
    <row r="42" spans="5:12" ht="14.25">
      <c r="E42" s="721"/>
      <c r="F42" s="721"/>
      <c r="K42" s="721"/>
      <c r="L42" s="721"/>
    </row>
    <row r="43" spans="5:12" ht="14.25">
      <c r="E43" s="721"/>
      <c r="F43" s="721"/>
      <c r="K43" s="721"/>
      <c r="L43" s="721"/>
    </row>
    <row r="44" spans="5:12" ht="14.25">
      <c r="E44" s="721"/>
      <c r="F44" s="721"/>
      <c r="K44" s="721"/>
      <c r="L44" s="721"/>
    </row>
    <row r="45" spans="5:12" ht="14.25">
      <c r="E45" s="721"/>
      <c r="F45" s="721"/>
      <c r="K45" s="721"/>
      <c r="L45" s="721"/>
    </row>
    <row r="46" spans="5:12" ht="14.25">
      <c r="E46" s="721"/>
      <c r="F46" s="721"/>
      <c r="K46" s="721"/>
      <c r="L46" s="721"/>
    </row>
    <row r="47" spans="5:12" ht="14.25">
      <c r="E47" s="721"/>
      <c r="F47" s="721"/>
      <c r="K47" s="721"/>
      <c r="L47" s="721"/>
    </row>
    <row r="48" spans="5:12" ht="14.25">
      <c r="E48" s="721"/>
      <c r="F48" s="721"/>
      <c r="K48" s="721"/>
      <c r="L48" s="721"/>
    </row>
    <row r="49" spans="5:12" ht="14.25">
      <c r="E49" s="721"/>
      <c r="F49" s="721"/>
      <c r="K49" s="721"/>
      <c r="L49" s="721"/>
    </row>
    <row r="50" spans="5:12" ht="14.25">
      <c r="E50" s="721"/>
      <c r="F50" s="721"/>
      <c r="K50" s="721"/>
      <c r="L50" s="721"/>
    </row>
    <row r="51" spans="5:12" ht="14.25">
      <c r="E51" s="721"/>
      <c r="F51" s="721"/>
      <c r="K51" s="721"/>
      <c r="L51" s="721"/>
    </row>
    <row r="52" spans="5:12" ht="14.25">
      <c r="E52" s="721"/>
      <c r="F52" s="721"/>
      <c r="K52" s="721"/>
      <c r="L52" s="721"/>
    </row>
    <row r="53" spans="5:12" ht="14.25">
      <c r="E53" s="721"/>
      <c r="F53" s="721"/>
      <c r="K53" s="721"/>
      <c r="L53" s="721"/>
    </row>
    <row r="54" spans="5:12" ht="14.25">
      <c r="E54" s="721"/>
      <c r="F54" s="721"/>
      <c r="K54" s="721"/>
      <c r="L54" s="721"/>
    </row>
    <row r="55" spans="5:12" ht="14.25">
      <c r="E55" s="721"/>
      <c r="F55" s="721"/>
      <c r="K55" s="721"/>
      <c r="L55" s="721"/>
    </row>
    <row r="56" spans="5:12" ht="14.25">
      <c r="E56" s="721"/>
      <c r="F56" s="721"/>
      <c r="K56" s="721"/>
      <c r="L56" s="721"/>
    </row>
    <row r="57" spans="5:12" ht="14.25">
      <c r="E57" s="721"/>
      <c r="F57" s="721"/>
      <c r="K57" s="721"/>
      <c r="L57" s="721"/>
    </row>
    <row r="58" spans="5:12" ht="14.25">
      <c r="E58" s="721"/>
      <c r="F58" s="721"/>
      <c r="K58" s="721"/>
      <c r="L58" s="721"/>
    </row>
    <row r="96" ht="14.25">
      <c r="A96" s="719" t="s">
        <v>59</v>
      </c>
    </row>
  </sheetData>
  <sheetProtection/>
  <mergeCells count="4">
    <mergeCell ref="A8:R8"/>
    <mergeCell ref="A11:R11"/>
    <mergeCell ref="A18:R18"/>
    <mergeCell ref="A19:R19"/>
  </mergeCells>
  <printOptions horizontalCentered="1"/>
  <pageMargins left="0.75" right="0.75" top="0.979861111111111" bottom="0.979861111111111" header="0.509722222222222" footer="0.509722222222222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1" ySplit="3" topLeftCell="B4" activePane="bottomRight" state="frozen"/>
      <selection pane="bottomRight" activeCell="I4" sqref="I4:J4"/>
    </sheetView>
  </sheetViews>
  <sheetFormatPr defaultColWidth="12" defaultRowHeight="11.25"/>
  <cols>
    <col min="1" max="1" width="34.83203125" style="1" customWidth="1"/>
    <col min="2" max="2" width="20.16015625" style="2" customWidth="1"/>
    <col min="3" max="3" width="13.83203125" style="1" customWidth="1"/>
    <col min="4" max="4" width="14.83203125" style="3" customWidth="1"/>
    <col min="5" max="5" width="14.33203125" style="4" customWidth="1"/>
    <col min="6" max="6" width="16.16015625" style="5" customWidth="1"/>
    <col min="7" max="7" width="13.16015625" style="5" customWidth="1"/>
    <col min="8" max="8" width="16.16015625" style="5" customWidth="1"/>
    <col min="9" max="9" width="16.16015625" style="6" customWidth="1"/>
    <col min="10" max="10" width="13.5" style="1" customWidth="1"/>
    <col min="11" max="11" width="13.16015625" style="7" customWidth="1"/>
    <col min="12" max="12" width="15.16015625" style="8" customWidth="1"/>
    <col min="13" max="13" width="12" style="6" customWidth="1"/>
    <col min="14" max="14" width="16" style="1" customWidth="1"/>
    <col min="15" max="15" width="17.5" style="707" customWidth="1"/>
    <col min="16" max="16" width="12" style="1" customWidth="1"/>
    <col min="17" max="17" width="28.33203125" style="1" customWidth="1"/>
    <col min="18" max="16384" width="12" style="1" customWidth="1"/>
  </cols>
  <sheetData>
    <row r="1" spans="1:12" ht="23.25" customHeight="1">
      <c r="A1" s="9" t="s">
        <v>0</v>
      </c>
      <c r="B1" s="10"/>
      <c r="C1" s="9"/>
      <c r="D1" s="11"/>
      <c r="E1" s="12"/>
      <c r="F1" s="12"/>
      <c r="G1" s="12"/>
      <c r="H1" s="12"/>
      <c r="I1" s="51"/>
      <c r="J1" s="9"/>
      <c r="K1" s="52"/>
      <c r="L1" s="8">
        <f>B4-K4+C4+L4+E4+F4+G4</f>
        <v>447563.78</v>
      </c>
    </row>
    <row r="2" spans="1:13" ht="14.25" customHeight="1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4" t="s">
        <v>8</v>
      </c>
      <c r="I2" s="53" t="s">
        <v>9</v>
      </c>
      <c r="J2" s="53" t="s">
        <v>10</v>
      </c>
      <c r="K2" s="54" t="s">
        <v>11</v>
      </c>
      <c r="L2" s="55" t="s">
        <v>12</v>
      </c>
      <c r="M2" s="56" t="s">
        <v>13</v>
      </c>
    </row>
    <row r="3" spans="1:13" ht="28.5" customHeight="1">
      <c r="A3" s="13"/>
      <c r="B3" s="14"/>
      <c r="C3" s="19"/>
      <c r="D3" s="20"/>
      <c r="E3" s="20"/>
      <c r="F3" s="21"/>
      <c r="G3" s="20"/>
      <c r="H3" s="14"/>
      <c r="I3" s="53"/>
      <c r="J3" s="53"/>
      <c r="K3" s="53"/>
      <c r="L3" s="57"/>
      <c r="M3" s="58"/>
    </row>
    <row r="4" spans="1:14" ht="14.25">
      <c r="A4" s="22" t="s">
        <v>14</v>
      </c>
      <c r="B4" s="708">
        <f aca="true" t="shared" si="0" ref="B4:G4">SUM(B5:B28)</f>
        <v>237934</v>
      </c>
      <c r="C4" s="708">
        <f t="shared" si="0"/>
        <v>81619.78</v>
      </c>
      <c r="D4" s="708">
        <f t="shared" si="0"/>
        <v>17264</v>
      </c>
      <c r="E4" s="709">
        <f t="shared" si="0"/>
        <v>0</v>
      </c>
      <c r="F4" s="708">
        <f t="shared" si="0"/>
        <v>56241</v>
      </c>
      <c r="G4" s="708">
        <f t="shared" si="0"/>
        <v>0</v>
      </c>
      <c r="H4" s="708">
        <f>B4+C4+D4+E4+F4+G4</f>
        <v>393058.78</v>
      </c>
      <c r="I4" s="714">
        <f>B4-K4+C4+L4+E4+F4+G4</f>
        <v>447563.78</v>
      </c>
      <c r="J4" s="714">
        <f>K4+M4</f>
        <v>12567</v>
      </c>
      <c r="K4" s="715">
        <f>SUM(K5:K28)</f>
        <v>0</v>
      </c>
      <c r="L4" s="715">
        <f>SUM(L5:L28)</f>
        <v>71769</v>
      </c>
      <c r="M4" s="715">
        <f>SUM(M5:M28)</f>
        <v>12567</v>
      </c>
      <c r="N4" s="716">
        <f>G4+F4+C4</f>
        <v>137860.78</v>
      </c>
    </row>
    <row r="5" spans="1:15" ht="14.25">
      <c r="A5" s="710" t="s">
        <v>15</v>
      </c>
      <c r="B5" s="28">
        <f>25854-10000</f>
        <v>15854</v>
      </c>
      <c r="C5" s="29">
        <v>702.31</v>
      </c>
      <c r="D5" s="29"/>
      <c r="E5" s="30"/>
      <c r="F5" s="31">
        <f>6.7+5.3+37+586</f>
        <v>635</v>
      </c>
      <c r="G5" s="29"/>
      <c r="H5" s="26">
        <f aca="true" t="shared" si="1" ref="H5:H28">B5+C5+D5+E5+F5+G5</f>
        <v>17191.31</v>
      </c>
      <c r="I5" s="59"/>
      <c r="J5" s="59"/>
      <c r="K5" s="63"/>
      <c r="L5" s="61">
        <v>528</v>
      </c>
      <c r="M5" s="62">
        <v>461</v>
      </c>
      <c r="O5" s="707">
        <v>140307.67</v>
      </c>
    </row>
    <row r="6" spans="1:13" ht="14.25">
      <c r="A6" s="710" t="s">
        <v>16</v>
      </c>
      <c r="B6" s="28"/>
      <c r="C6" s="29"/>
      <c r="D6" s="29"/>
      <c r="E6" s="30"/>
      <c r="F6" s="31"/>
      <c r="G6" s="29"/>
      <c r="H6" s="26">
        <f t="shared" si="1"/>
        <v>0</v>
      </c>
      <c r="I6" s="59"/>
      <c r="J6" s="59"/>
      <c r="K6" s="63"/>
      <c r="L6" s="61"/>
      <c r="M6" s="62"/>
    </row>
    <row r="7" spans="1:17" ht="14.25">
      <c r="A7" s="710" t="s">
        <v>17</v>
      </c>
      <c r="B7" s="28">
        <v>378</v>
      </c>
      <c r="C7" s="29">
        <v>267.77</v>
      </c>
      <c r="D7" s="29"/>
      <c r="E7" s="30"/>
      <c r="F7" s="31">
        <v>-15</v>
      </c>
      <c r="G7" s="29"/>
      <c r="H7" s="26">
        <f t="shared" si="1"/>
        <v>630.77</v>
      </c>
      <c r="I7" s="59"/>
      <c r="J7" s="59"/>
      <c r="K7" s="63"/>
      <c r="L7" s="61">
        <v>200</v>
      </c>
      <c r="M7" s="62"/>
      <c r="O7" s="707">
        <f>B4-O5</f>
        <v>97626.32999999999</v>
      </c>
      <c r="Q7" s="1">
        <v>393059</v>
      </c>
    </row>
    <row r="8" spans="1:15" ht="14.25">
      <c r="A8" s="710" t="s">
        <v>18</v>
      </c>
      <c r="B8" s="28">
        <v>9451</v>
      </c>
      <c r="C8" s="29">
        <v>100</v>
      </c>
      <c r="D8" s="29"/>
      <c r="E8" s="30"/>
      <c r="F8" s="31">
        <v>3079</v>
      </c>
      <c r="G8" s="29"/>
      <c r="H8" s="26">
        <f t="shared" si="1"/>
        <v>12630</v>
      </c>
      <c r="I8" s="59"/>
      <c r="J8" s="59"/>
      <c r="K8" s="63"/>
      <c r="L8" s="61">
        <v>1287</v>
      </c>
      <c r="M8" s="62">
        <v>17</v>
      </c>
      <c r="O8" s="707">
        <f>O7-B25-B26-B27</f>
        <v>37457.32999999999</v>
      </c>
    </row>
    <row r="9" spans="1:17" ht="14.25">
      <c r="A9" s="710" t="s">
        <v>19</v>
      </c>
      <c r="B9" s="28">
        <f>36107-10000-5000</f>
        <v>21107</v>
      </c>
      <c r="C9" s="29">
        <v>3542.5</v>
      </c>
      <c r="D9" s="29"/>
      <c r="E9" s="30"/>
      <c r="F9" s="31">
        <v>9596</v>
      </c>
      <c r="G9" s="29"/>
      <c r="H9" s="26">
        <f t="shared" si="1"/>
        <v>34245.5</v>
      </c>
      <c r="I9" s="59"/>
      <c r="J9" s="59"/>
      <c r="K9" s="63"/>
      <c r="L9" s="61">
        <v>8223</v>
      </c>
      <c r="M9" s="62"/>
      <c r="Q9" s="718">
        <f>Q7-H4</f>
        <v>0.21999999997206032</v>
      </c>
    </row>
    <row r="10" spans="1:13" ht="14.25">
      <c r="A10" s="710" t="s">
        <v>20</v>
      </c>
      <c r="B10" s="28">
        <v>63</v>
      </c>
      <c r="C10" s="29">
        <v>60</v>
      </c>
      <c r="D10" s="29"/>
      <c r="E10" s="30"/>
      <c r="F10" s="31"/>
      <c r="G10" s="29"/>
      <c r="H10" s="26">
        <f t="shared" si="1"/>
        <v>123</v>
      </c>
      <c r="I10" s="59"/>
      <c r="J10" s="59"/>
      <c r="K10" s="63"/>
      <c r="L10" s="61">
        <v>38</v>
      </c>
      <c r="M10" s="62"/>
    </row>
    <row r="11" spans="1:13" ht="14.25">
      <c r="A11" s="710" t="s">
        <v>21</v>
      </c>
      <c r="B11" s="28">
        <v>11190</v>
      </c>
      <c r="C11" s="29">
        <v>1526.37</v>
      </c>
      <c r="D11" s="29"/>
      <c r="E11" s="30"/>
      <c r="F11" s="31">
        <f>131+48</f>
        <v>179</v>
      </c>
      <c r="G11" s="29"/>
      <c r="H11" s="26">
        <f t="shared" si="1"/>
        <v>12895.369999999999</v>
      </c>
      <c r="I11" s="59"/>
      <c r="J11" s="59"/>
      <c r="K11" s="63"/>
      <c r="L11" s="61">
        <v>718</v>
      </c>
      <c r="M11" s="62">
        <v>39</v>
      </c>
    </row>
    <row r="12" spans="1:13" ht="14.25">
      <c r="A12" s="710" t="s">
        <v>22</v>
      </c>
      <c r="B12" s="28">
        <f>48394-20000+13736</f>
        <v>42130</v>
      </c>
      <c r="C12" s="29">
        <v>13847.37</v>
      </c>
      <c r="D12" s="29"/>
      <c r="E12" s="30"/>
      <c r="F12" s="31">
        <f>25+8405</f>
        <v>8430</v>
      </c>
      <c r="G12" s="31"/>
      <c r="H12" s="26">
        <f t="shared" si="1"/>
        <v>64407.37</v>
      </c>
      <c r="I12" s="59"/>
      <c r="J12" s="59"/>
      <c r="K12" s="63"/>
      <c r="L12" s="61">
        <v>4958</v>
      </c>
      <c r="M12" s="62">
        <v>86</v>
      </c>
    </row>
    <row r="13" spans="1:13" ht="14.25">
      <c r="A13" s="710" t="s">
        <v>23</v>
      </c>
      <c r="B13" s="28">
        <v>25503</v>
      </c>
      <c r="C13" s="29">
        <v>12813.26</v>
      </c>
      <c r="D13" s="29"/>
      <c r="E13" s="30"/>
      <c r="F13" s="31">
        <v>15868</v>
      </c>
      <c r="G13" s="31"/>
      <c r="H13" s="26">
        <f t="shared" si="1"/>
        <v>54184.26</v>
      </c>
      <c r="I13" s="59"/>
      <c r="J13" s="59"/>
      <c r="K13" s="63"/>
      <c r="L13" s="61">
        <v>9987</v>
      </c>
      <c r="M13" s="62">
        <v>976</v>
      </c>
    </row>
    <row r="14" spans="1:13" ht="14.25">
      <c r="A14" s="710" t="s">
        <v>24</v>
      </c>
      <c r="B14" s="28">
        <v>2678</v>
      </c>
      <c r="C14" s="29">
        <v>193.23</v>
      </c>
      <c r="D14" s="29"/>
      <c r="E14" s="30"/>
      <c r="F14" s="31"/>
      <c r="G14" s="29"/>
      <c r="H14" s="26">
        <f t="shared" si="1"/>
        <v>2871.23</v>
      </c>
      <c r="I14" s="59"/>
      <c r="J14" s="59"/>
      <c r="K14" s="63"/>
      <c r="L14" s="61">
        <v>16216</v>
      </c>
      <c r="M14" s="62"/>
    </row>
    <row r="15" spans="1:13" ht="14.25">
      <c r="A15" s="710" t="s">
        <v>25</v>
      </c>
      <c r="B15" s="28">
        <f>25740</f>
        <v>25740</v>
      </c>
      <c r="C15" s="29">
        <v>7462.24</v>
      </c>
      <c r="D15" s="29"/>
      <c r="E15" s="30"/>
      <c r="F15" s="31"/>
      <c r="G15" s="29"/>
      <c r="H15" s="26">
        <f t="shared" si="1"/>
        <v>33202.24</v>
      </c>
      <c r="I15" s="59"/>
      <c r="J15" s="59"/>
      <c r="K15" s="63"/>
      <c r="L15" s="61">
        <v>7571</v>
      </c>
      <c r="M15" s="62">
        <v>555</v>
      </c>
    </row>
    <row r="16" spans="1:15" ht="14.25">
      <c r="A16" s="710" t="s">
        <v>26</v>
      </c>
      <c r="B16" s="28">
        <f>16613-10000</f>
        <v>6613</v>
      </c>
      <c r="C16" s="29">
        <v>25443.65</v>
      </c>
      <c r="D16" s="29">
        <v>17264</v>
      </c>
      <c r="E16" s="30"/>
      <c r="F16" s="31">
        <f>1123+10873+10+2139+3195</f>
        <v>17340</v>
      </c>
      <c r="G16" s="29"/>
      <c r="H16" s="26">
        <f t="shared" si="1"/>
        <v>66660.65</v>
      </c>
      <c r="I16" s="59"/>
      <c r="J16" s="59"/>
      <c r="K16" s="63"/>
      <c r="L16" s="61">
        <v>19700</v>
      </c>
      <c r="M16" s="62">
        <v>9419</v>
      </c>
      <c r="O16" s="707">
        <v>17264</v>
      </c>
    </row>
    <row r="17" spans="1:13" ht="14.25">
      <c r="A17" s="710" t="s">
        <v>27</v>
      </c>
      <c r="B17" s="28">
        <v>2397</v>
      </c>
      <c r="C17" s="29">
        <v>13795.96</v>
      </c>
      <c r="D17" s="29"/>
      <c r="E17" s="30"/>
      <c r="F17" s="31"/>
      <c r="G17" s="29"/>
      <c r="H17" s="26">
        <f t="shared" si="1"/>
        <v>16192.96</v>
      </c>
      <c r="I17" s="59"/>
      <c r="J17" s="59"/>
      <c r="K17" s="63"/>
      <c r="L17" s="61">
        <v>663</v>
      </c>
      <c r="M17" s="62">
        <v>94</v>
      </c>
    </row>
    <row r="18" spans="1:13" ht="14.25">
      <c r="A18" s="710" t="s">
        <v>28</v>
      </c>
      <c r="B18" s="28">
        <v>152</v>
      </c>
      <c r="C18" s="29"/>
      <c r="D18" s="29"/>
      <c r="E18" s="30"/>
      <c r="F18" s="31"/>
      <c r="G18" s="29"/>
      <c r="H18" s="26">
        <f t="shared" si="1"/>
        <v>152</v>
      </c>
      <c r="I18" s="59"/>
      <c r="J18" s="59"/>
      <c r="K18" s="63"/>
      <c r="L18" s="61"/>
      <c r="M18" s="62"/>
    </row>
    <row r="19" spans="1:13" ht="14.25">
      <c r="A19" s="710" t="s">
        <v>29</v>
      </c>
      <c r="B19" s="28"/>
      <c r="C19" s="29">
        <v>5</v>
      </c>
      <c r="D19" s="29"/>
      <c r="E19" s="30"/>
      <c r="F19" s="31">
        <v>107</v>
      </c>
      <c r="G19" s="29"/>
      <c r="H19" s="26">
        <f>B19+C18+D19+E19+F19+G19</f>
        <v>107</v>
      </c>
      <c r="I19" s="59"/>
      <c r="J19" s="59"/>
      <c r="K19" s="63"/>
      <c r="L19" s="61">
        <v>172</v>
      </c>
      <c r="M19" s="62"/>
    </row>
    <row r="20" spans="1:13" ht="14.25">
      <c r="A20" s="710" t="s">
        <v>30</v>
      </c>
      <c r="B20" s="28"/>
      <c r="C20" s="29"/>
      <c r="D20" s="29"/>
      <c r="E20" s="30"/>
      <c r="F20" s="31"/>
      <c r="G20" s="29"/>
      <c r="H20" s="26">
        <f t="shared" si="1"/>
        <v>0</v>
      </c>
      <c r="I20" s="59"/>
      <c r="J20" s="59"/>
      <c r="K20" s="63"/>
      <c r="L20" s="61"/>
      <c r="M20" s="62"/>
    </row>
    <row r="21" spans="1:13" ht="14.25">
      <c r="A21" s="710" t="s">
        <v>31</v>
      </c>
      <c r="B21" s="28">
        <v>6790</v>
      </c>
      <c r="C21" s="29">
        <v>145</v>
      </c>
      <c r="D21" s="29"/>
      <c r="E21" s="30"/>
      <c r="F21" s="31"/>
      <c r="G21" s="29"/>
      <c r="H21" s="26">
        <f t="shared" si="1"/>
        <v>6935</v>
      </c>
      <c r="I21" s="59"/>
      <c r="J21" s="59"/>
      <c r="K21" s="63"/>
      <c r="L21" s="61">
        <v>145</v>
      </c>
      <c r="M21" s="62">
        <v>8</v>
      </c>
    </row>
    <row r="22" spans="1:13" ht="14.25">
      <c r="A22" s="710" t="s">
        <v>32</v>
      </c>
      <c r="B22" s="28">
        <v>6455</v>
      </c>
      <c r="C22" s="29">
        <v>1482.62</v>
      </c>
      <c r="D22" s="29"/>
      <c r="E22" s="30"/>
      <c r="F22" s="31">
        <v>167</v>
      </c>
      <c r="G22" s="29"/>
      <c r="H22" s="26">
        <f t="shared" si="1"/>
        <v>8104.62</v>
      </c>
      <c r="I22" s="59"/>
      <c r="J22" s="59"/>
      <c r="K22" s="63"/>
      <c r="L22" s="61">
        <v>633</v>
      </c>
      <c r="M22" s="62">
        <v>912</v>
      </c>
    </row>
    <row r="23" spans="1:13" ht="14.25">
      <c r="A23" s="710" t="s">
        <v>33</v>
      </c>
      <c r="B23" s="28">
        <v>113</v>
      </c>
      <c r="C23" s="29"/>
      <c r="D23" s="29"/>
      <c r="E23" s="30"/>
      <c r="F23" s="31">
        <v>855</v>
      </c>
      <c r="G23" s="29"/>
      <c r="H23" s="26">
        <f t="shared" si="1"/>
        <v>968</v>
      </c>
      <c r="I23" s="59"/>
      <c r="J23" s="59"/>
      <c r="K23" s="63"/>
      <c r="L23" s="61">
        <v>696</v>
      </c>
      <c r="M23" s="62"/>
    </row>
    <row r="24" spans="1:13" ht="14.25">
      <c r="A24" s="710" t="s">
        <v>34</v>
      </c>
      <c r="B24" s="28">
        <v>1151</v>
      </c>
      <c r="C24" s="29">
        <v>32.5</v>
      </c>
      <c r="D24" s="29"/>
      <c r="E24" s="30"/>
      <c r="F24" s="31"/>
      <c r="G24" s="29"/>
      <c r="H24" s="26">
        <f t="shared" si="1"/>
        <v>1183.5</v>
      </c>
      <c r="I24" s="59"/>
      <c r="J24" s="59"/>
      <c r="K24" s="63"/>
      <c r="L24" s="61">
        <v>34</v>
      </c>
      <c r="M24" s="62"/>
    </row>
    <row r="25" spans="1:13" ht="14.25">
      <c r="A25" s="710" t="s">
        <v>35</v>
      </c>
      <c r="B25" s="28">
        <v>3930</v>
      </c>
      <c r="C25" s="29"/>
      <c r="D25" s="29">
        <f>L25+M25</f>
        <v>0</v>
      </c>
      <c r="E25" s="30"/>
      <c r="F25" s="29"/>
      <c r="G25" s="29"/>
      <c r="H25" s="26">
        <v>3934</v>
      </c>
      <c r="I25" s="59"/>
      <c r="J25" s="59"/>
      <c r="K25" s="63"/>
      <c r="L25" s="61"/>
      <c r="M25" s="62"/>
    </row>
    <row r="26" spans="1:13" ht="14.25">
      <c r="A26" s="710" t="s">
        <v>36</v>
      </c>
      <c r="B26" s="28">
        <v>47640</v>
      </c>
      <c r="C26" s="711">
        <v>200</v>
      </c>
      <c r="D26" s="29">
        <f>L26+M26</f>
        <v>0</v>
      </c>
      <c r="E26" s="30"/>
      <c r="F26" s="29"/>
      <c r="G26" s="29"/>
      <c r="H26" s="26">
        <f t="shared" si="1"/>
        <v>47840</v>
      </c>
      <c r="I26" s="59"/>
      <c r="J26" s="59"/>
      <c r="K26" s="63"/>
      <c r="L26" s="61"/>
      <c r="M26" s="62"/>
    </row>
    <row r="27" spans="1:13" ht="14.25">
      <c r="A27" s="710" t="s">
        <v>37</v>
      </c>
      <c r="B27" s="28">
        <v>8599</v>
      </c>
      <c r="C27" s="29"/>
      <c r="D27" s="29">
        <f>L27+M27</f>
        <v>0</v>
      </c>
      <c r="E27" s="30"/>
      <c r="F27" s="29"/>
      <c r="G27" s="29"/>
      <c r="H27" s="26">
        <f t="shared" si="1"/>
        <v>8599</v>
      </c>
      <c r="I27" s="59"/>
      <c r="J27" s="59"/>
      <c r="K27" s="63"/>
      <c r="L27" s="61"/>
      <c r="M27" s="62"/>
    </row>
    <row r="28" spans="1:13" ht="14.25">
      <c r="A28" s="710" t="s">
        <v>38</v>
      </c>
      <c r="B28" s="33"/>
      <c r="C28" s="29"/>
      <c r="D28" s="29">
        <f>L28+M28</f>
        <v>0</v>
      </c>
      <c r="E28" s="16"/>
      <c r="F28" s="34"/>
      <c r="G28" s="34"/>
      <c r="H28" s="26">
        <f t="shared" si="1"/>
        <v>0</v>
      </c>
      <c r="I28" s="59"/>
      <c r="J28" s="59"/>
      <c r="K28" s="63"/>
      <c r="L28" s="61"/>
      <c r="M28" s="62"/>
    </row>
    <row r="29" spans="1:13" ht="14.25">
      <c r="A29" s="35"/>
      <c r="B29" s="36"/>
      <c r="C29" s="29"/>
      <c r="D29" s="34"/>
      <c r="E29" s="16"/>
      <c r="F29" s="34"/>
      <c r="G29" s="34"/>
      <c r="H29" s="26">
        <f aca="true" t="shared" si="2" ref="H29:H45">B29+C29+D29+E29</f>
        <v>0</v>
      </c>
      <c r="I29" s="64"/>
      <c r="J29" s="64"/>
      <c r="K29" s="53"/>
      <c r="L29" s="61"/>
      <c r="M29" s="62"/>
    </row>
    <row r="30" spans="1:13" ht="14.25">
      <c r="A30" s="35"/>
      <c r="B30" s="36"/>
      <c r="C30" s="29"/>
      <c r="D30" s="34"/>
      <c r="E30" s="16"/>
      <c r="F30" s="34"/>
      <c r="G30" s="34"/>
      <c r="H30" s="26">
        <f t="shared" si="2"/>
        <v>0</v>
      </c>
      <c r="I30" s="64"/>
      <c r="J30" s="64"/>
      <c r="K30" s="65"/>
      <c r="L30" s="61"/>
      <c r="M30" s="62"/>
    </row>
    <row r="31" spans="1:13" ht="14.25">
      <c r="A31" s="37" t="s">
        <v>39</v>
      </c>
      <c r="B31" s="36">
        <f aca="true" t="shared" si="3" ref="B31:G31">B32+B37</f>
        <v>9190</v>
      </c>
      <c r="C31" s="38">
        <v>0</v>
      </c>
      <c r="D31" s="38">
        <f t="shared" si="3"/>
        <v>0</v>
      </c>
      <c r="E31" s="39">
        <f t="shared" si="3"/>
        <v>0</v>
      </c>
      <c r="F31" s="38">
        <f t="shared" si="3"/>
        <v>0</v>
      </c>
      <c r="G31" s="38">
        <f t="shared" si="3"/>
        <v>0</v>
      </c>
      <c r="H31" s="26">
        <f t="shared" si="2"/>
        <v>9190</v>
      </c>
      <c r="I31" s="48">
        <f>K31+D31+E31+F31</f>
        <v>0</v>
      </c>
      <c r="J31" s="48"/>
      <c r="K31" s="39">
        <f>K32+K37</f>
        <v>0</v>
      </c>
      <c r="L31" s="61"/>
      <c r="M31" s="62"/>
    </row>
    <row r="32" spans="1:13" ht="14.25">
      <c r="A32" s="40" t="s">
        <v>40</v>
      </c>
      <c r="B32" s="36">
        <f aca="true" t="shared" si="4" ref="B32:G32">B33+B34+B35</f>
        <v>9190</v>
      </c>
      <c r="C32" s="38">
        <v>0</v>
      </c>
      <c r="D32" s="38">
        <f t="shared" si="4"/>
        <v>0</v>
      </c>
      <c r="E32" s="39">
        <f t="shared" si="4"/>
        <v>0</v>
      </c>
      <c r="F32" s="38">
        <f t="shared" si="4"/>
        <v>0</v>
      </c>
      <c r="G32" s="38">
        <f t="shared" si="4"/>
        <v>0</v>
      </c>
      <c r="H32" s="26">
        <f t="shared" si="2"/>
        <v>9190</v>
      </c>
      <c r="I32" s="64">
        <f>K32+D32+E32+F32</f>
        <v>0</v>
      </c>
      <c r="J32" s="64"/>
      <c r="K32" s="39">
        <f>K33+K34+K35</f>
        <v>0</v>
      </c>
      <c r="L32" s="61"/>
      <c r="M32" s="62"/>
    </row>
    <row r="33" spans="1:13" ht="14.25">
      <c r="A33" s="41" t="s">
        <v>41</v>
      </c>
      <c r="B33" s="36"/>
      <c r="C33" s="38"/>
      <c r="D33" s="34"/>
      <c r="E33" s="16"/>
      <c r="F33" s="34"/>
      <c r="G33" s="34"/>
      <c r="H33" s="26">
        <f t="shared" si="2"/>
        <v>0</v>
      </c>
      <c r="I33" s="64"/>
      <c r="J33" s="64"/>
      <c r="K33" s="65"/>
      <c r="L33" s="61"/>
      <c r="M33" s="62"/>
    </row>
    <row r="34" spans="1:13" ht="11.25" customHeight="1">
      <c r="A34" s="41" t="s">
        <v>42</v>
      </c>
      <c r="B34" s="36"/>
      <c r="C34" s="38"/>
      <c r="D34" s="34"/>
      <c r="E34" s="16"/>
      <c r="F34" s="34"/>
      <c r="G34" s="34"/>
      <c r="H34" s="26">
        <f t="shared" si="2"/>
        <v>0</v>
      </c>
      <c r="I34" s="64"/>
      <c r="J34" s="64"/>
      <c r="K34" s="65"/>
      <c r="L34" s="61"/>
      <c r="M34" s="62"/>
    </row>
    <row r="35" spans="1:13" ht="11.25" customHeight="1">
      <c r="A35" s="41" t="s">
        <v>43</v>
      </c>
      <c r="B35" s="36">
        <v>9190</v>
      </c>
      <c r="C35" s="38"/>
      <c r="D35" s="38"/>
      <c r="E35" s="39"/>
      <c r="F35" s="38"/>
      <c r="G35" s="38"/>
      <c r="H35" s="26">
        <f t="shared" si="2"/>
        <v>9190</v>
      </c>
      <c r="I35" s="64"/>
      <c r="J35" s="64"/>
      <c r="K35" s="39"/>
      <c r="L35" s="61"/>
      <c r="M35" s="62"/>
    </row>
    <row r="36" spans="1:13" ht="11.25" customHeight="1">
      <c r="A36" s="35"/>
      <c r="B36" s="36"/>
      <c r="C36" s="38"/>
      <c r="D36" s="34"/>
      <c r="E36" s="16"/>
      <c r="F36" s="34"/>
      <c r="G36" s="34"/>
      <c r="H36" s="26">
        <f t="shared" si="2"/>
        <v>0</v>
      </c>
      <c r="I36" s="64"/>
      <c r="J36" s="64"/>
      <c r="K36" s="65"/>
      <c r="L36" s="61"/>
      <c r="M36" s="62"/>
    </row>
    <row r="37" spans="1:13" ht="11.25" customHeight="1">
      <c r="A37" s="40" t="s">
        <v>44</v>
      </c>
      <c r="B37" s="42"/>
      <c r="C37" s="38"/>
      <c r="D37" s="34"/>
      <c r="E37" s="16"/>
      <c r="F37" s="34"/>
      <c r="G37" s="34"/>
      <c r="H37" s="26">
        <f t="shared" si="2"/>
        <v>0</v>
      </c>
      <c r="I37" s="64"/>
      <c r="J37" s="64"/>
      <c r="K37" s="53"/>
      <c r="L37" s="61"/>
      <c r="M37" s="62"/>
    </row>
    <row r="38" spans="1:13" ht="11.25" customHeight="1">
      <c r="A38" s="43" t="s">
        <v>45</v>
      </c>
      <c r="B38" s="36"/>
      <c r="C38" s="38"/>
      <c r="D38" s="34"/>
      <c r="E38" s="16"/>
      <c r="F38" s="34"/>
      <c r="G38" s="34"/>
      <c r="H38" s="26">
        <f t="shared" si="2"/>
        <v>0</v>
      </c>
      <c r="I38" s="64"/>
      <c r="J38" s="64"/>
      <c r="K38" s="53"/>
      <c r="L38" s="61"/>
      <c r="M38" s="62"/>
    </row>
    <row r="39" spans="1:13" ht="11.25" customHeight="1">
      <c r="A39" s="43" t="s">
        <v>46</v>
      </c>
      <c r="B39" s="36"/>
      <c r="C39" s="38"/>
      <c r="D39" s="34"/>
      <c r="E39" s="16"/>
      <c r="F39" s="34"/>
      <c r="G39" s="34"/>
      <c r="H39" s="26">
        <f t="shared" si="2"/>
        <v>0</v>
      </c>
      <c r="I39" s="64"/>
      <c r="J39" s="64"/>
      <c r="K39" s="53"/>
      <c r="L39" s="61"/>
      <c r="M39" s="62"/>
    </row>
    <row r="40" spans="1:13" ht="11.25" customHeight="1">
      <c r="A40" s="43" t="s">
        <v>47</v>
      </c>
      <c r="B40" s="36"/>
      <c r="C40" s="38"/>
      <c r="D40" s="34"/>
      <c r="E40" s="16"/>
      <c r="F40" s="34"/>
      <c r="G40" s="34"/>
      <c r="H40" s="26">
        <f t="shared" si="2"/>
        <v>0</v>
      </c>
      <c r="I40" s="64"/>
      <c r="J40" s="64"/>
      <c r="K40" s="53"/>
      <c r="L40" s="61"/>
      <c r="M40" s="62"/>
    </row>
    <row r="41" spans="1:13" ht="11.25" customHeight="1">
      <c r="A41" s="43" t="s">
        <v>48</v>
      </c>
      <c r="B41" s="42"/>
      <c r="C41" s="38"/>
      <c r="D41" s="34"/>
      <c r="E41" s="16"/>
      <c r="F41" s="34"/>
      <c r="G41" s="34"/>
      <c r="H41" s="26">
        <f t="shared" si="2"/>
        <v>0</v>
      </c>
      <c r="I41" s="64"/>
      <c r="J41" s="64"/>
      <c r="K41" s="53"/>
      <c r="L41" s="61"/>
      <c r="M41" s="62"/>
    </row>
    <row r="42" spans="1:13" ht="11.25" customHeight="1">
      <c r="A42" s="43" t="s">
        <v>49</v>
      </c>
      <c r="B42" s="42"/>
      <c r="C42" s="38"/>
      <c r="D42" s="34"/>
      <c r="E42" s="16"/>
      <c r="F42" s="34"/>
      <c r="G42" s="34"/>
      <c r="H42" s="26">
        <f t="shared" si="2"/>
        <v>0</v>
      </c>
      <c r="I42" s="64"/>
      <c r="J42" s="64"/>
      <c r="K42" s="53"/>
      <c r="L42" s="61"/>
      <c r="M42" s="62"/>
    </row>
    <row r="43" spans="1:13" ht="11.25" customHeight="1">
      <c r="A43" s="43" t="s">
        <v>50</v>
      </c>
      <c r="B43" s="42"/>
      <c r="C43" s="38"/>
      <c r="D43" s="34"/>
      <c r="E43" s="16"/>
      <c r="F43" s="34"/>
      <c r="G43" s="34"/>
      <c r="H43" s="26">
        <f t="shared" si="2"/>
        <v>0</v>
      </c>
      <c r="I43" s="64"/>
      <c r="J43" s="64"/>
      <c r="K43" s="53"/>
      <c r="L43" s="61"/>
      <c r="M43" s="62"/>
    </row>
    <row r="44" spans="1:13" ht="11.25" customHeight="1">
      <c r="A44" s="43" t="s">
        <v>51</v>
      </c>
      <c r="B44" s="42"/>
      <c r="C44" s="38"/>
      <c r="D44" s="34"/>
      <c r="E44" s="16"/>
      <c r="F44" s="34"/>
      <c r="G44" s="34"/>
      <c r="H44" s="26">
        <f t="shared" si="2"/>
        <v>0</v>
      </c>
      <c r="I44" s="64"/>
      <c r="J44" s="64"/>
      <c r="K44" s="53"/>
      <c r="L44" s="61"/>
      <c r="M44" s="62"/>
    </row>
    <row r="45" spans="1:13" ht="14.25">
      <c r="A45" s="40" t="s">
        <v>52</v>
      </c>
      <c r="B45" s="44"/>
      <c r="C45" s="45"/>
      <c r="D45" s="34"/>
      <c r="E45" s="16"/>
      <c r="F45" s="34"/>
      <c r="G45" s="34"/>
      <c r="H45" s="26">
        <f t="shared" si="2"/>
        <v>0</v>
      </c>
      <c r="I45" s="64"/>
      <c r="J45" s="64"/>
      <c r="K45" s="66"/>
      <c r="L45" s="61"/>
      <c r="M45" s="62"/>
    </row>
    <row r="46" spans="1:13" ht="14.25">
      <c r="A46" s="22" t="s">
        <v>53</v>
      </c>
      <c r="B46" s="46">
        <f>B31+B4</f>
        <v>247124</v>
      </c>
      <c r="C46" s="48">
        <f>C31+C4</f>
        <v>81619.78</v>
      </c>
      <c r="D46" s="48"/>
      <c r="E46" s="49"/>
      <c r="F46" s="48"/>
      <c r="G46" s="48"/>
      <c r="H46" s="50">
        <f>H31+H4</f>
        <v>402248.78</v>
      </c>
      <c r="I46" s="48">
        <f>I31+I4</f>
        <v>447563.78</v>
      </c>
      <c r="J46" s="48"/>
      <c r="K46" s="49">
        <f>K31+K4</f>
        <v>0</v>
      </c>
      <c r="L46" s="61"/>
      <c r="M46" s="62"/>
    </row>
    <row r="51" spans="2:3" ht="14.25">
      <c r="B51" s="712" t="s">
        <v>54</v>
      </c>
      <c r="C51" s="3">
        <f>C4+F4</f>
        <v>137860.78</v>
      </c>
    </row>
    <row r="52" spans="2:3" ht="14.25">
      <c r="B52" s="713" t="s">
        <v>55</v>
      </c>
      <c r="C52" s="3" t="e">
        <f>全县公共预算!#REF!-'2020公共测算 1.17（不打）'!C51</f>
        <v>#REF!</v>
      </c>
    </row>
  </sheetData>
  <sheetProtection/>
  <mergeCells count="14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39305555555555605" right="0.39305555555555605" top="0.236111111111111" bottom="0.708333333333333" header="0.19652777777777802" footer="0.511805555555556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pane xSplit="1" ySplit="3" topLeftCell="B4" activePane="bottomRight" state="frozen"/>
      <selection pane="bottomRight" activeCell="O27" sqref="O27"/>
    </sheetView>
  </sheetViews>
  <sheetFormatPr defaultColWidth="12" defaultRowHeight="11.25"/>
  <cols>
    <col min="1" max="1" width="34.83203125" style="1" customWidth="1"/>
    <col min="2" max="2" width="20.16015625" style="2" customWidth="1"/>
    <col min="3" max="3" width="13.83203125" style="1" customWidth="1"/>
    <col min="4" max="4" width="14.83203125" style="3" customWidth="1"/>
    <col min="5" max="5" width="14.33203125" style="4" customWidth="1"/>
    <col min="6" max="6" width="16.16015625" style="5" customWidth="1"/>
    <col min="7" max="7" width="13.16015625" style="5" customWidth="1"/>
    <col min="8" max="8" width="16.16015625" style="5" customWidth="1"/>
    <col min="9" max="9" width="16.16015625" style="6" customWidth="1"/>
    <col min="10" max="10" width="13.5" style="1" customWidth="1"/>
    <col min="11" max="11" width="13.16015625" style="7" customWidth="1"/>
    <col min="12" max="12" width="15.16015625" style="8" customWidth="1"/>
    <col min="13" max="13" width="12" style="6" customWidth="1"/>
    <col min="14" max="14" width="16" style="1" customWidth="1"/>
    <col min="15" max="15" width="17.5" style="707" customWidth="1"/>
    <col min="16" max="16384" width="12" style="1" customWidth="1"/>
  </cols>
  <sheetData>
    <row r="1" spans="1:12" ht="23.25" customHeight="1">
      <c r="A1" s="9" t="s">
        <v>0</v>
      </c>
      <c r="B1" s="10"/>
      <c r="C1" s="9"/>
      <c r="D1" s="11"/>
      <c r="E1" s="12"/>
      <c r="F1" s="12"/>
      <c r="G1" s="12"/>
      <c r="H1" s="12"/>
      <c r="I1" s="51"/>
      <c r="J1" s="9"/>
      <c r="K1" s="52"/>
      <c r="L1" s="8">
        <f>B4-K4+C4+L4+E4+F4+G4</f>
        <v>447563.78</v>
      </c>
    </row>
    <row r="2" spans="1:13" ht="14.25" customHeight="1">
      <c r="A2" s="13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4" t="s">
        <v>8</v>
      </c>
      <c r="I2" s="53" t="s">
        <v>9</v>
      </c>
      <c r="J2" s="53" t="s">
        <v>10</v>
      </c>
      <c r="K2" s="54" t="s">
        <v>11</v>
      </c>
      <c r="L2" s="55" t="s">
        <v>12</v>
      </c>
      <c r="M2" s="56" t="s">
        <v>13</v>
      </c>
    </row>
    <row r="3" spans="1:13" ht="28.5" customHeight="1">
      <c r="A3" s="13"/>
      <c r="B3" s="14"/>
      <c r="C3" s="19"/>
      <c r="D3" s="20"/>
      <c r="E3" s="20"/>
      <c r="F3" s="21"/>
      <c r="G3" s="20"/>
      <c r="H3" s="14"/>
      <c r="I3" s="53"/>
      <c r="J3" s="53"/>
      <c r="K3" s="53"/>
      <c r="L3" s="57"/>
      <c r="M3" s="58"/>
    </row>
    <row r="4" spans="1:14" ht="14.25">
      <c r="A4" s="22" t="s">
        <v>14</v>
      </c>
      <c r="B4" s="708">
        <f aca="true" t="shared" si="0" ref="B4:G4">SUM(B5:B28)</f>
        <v>237934</v>
      </c>
      <c r="C4" s="708">
        <f t="shared" si="0"/>
        <v>81619.78</v>
      </c>
      <c r="D4" s="708">
        <f t="shared" si="0"/>
        <v>17264</v>
      </c>
      <c r="E4" s="709">
        <f t="shared" si="0"/>
        <v>0</v>
      </c>
      <c r="F4" s="708">
        <f t="shared" si="0"/>
        <v>56241</v>
      </c>
      <c r="G4" s="708">
        <f t="shared" si="0"/>
        <v>0</v>
      </c>
      <c r="H4" s="708">
        <f>B4+C4+D4+E4+F4+G4</f>
        <v>393058.78</v>
      </c>
      <c r="I4" s="714">
        <f>B4-K4+C4+L4+E4+F4+G4</f>
        <v>447563.78</v>
      </c>
      <c r="J4" s="714">
        <f>K4+M4</f>
        <v>12567</v>
      </c>
      <c r="K4" s="715">
        <f>SUM(K5:K28)</f>
        <v>0</v>
      </c>
      <c r="L4" s="715">
        <f>SUM(L5:L28)</f>
        <v>71769</v>
      </c>
      <c r="M4" s="715">
        <f>SUM(M5:M28)</f>
        <v>12567</v>
      </c>
      <c r="N4" s="716">
        <f>G4+F4+C4</f>
        <v>137860.78</v>
      </c>
    </row>
    <row r="5" spans="1:15" ht="14.25">
      <c r="A5" s="710" t="s">
        <v>15</v>
      </c>
      <c r="B5" s="28">
        <f>25854-10000</f>
        <v>15854</v>
      </c>
      <c r="C5" s="29">
        <v>702.31</v>
      </c>
      <c r="D5" s="29"/>
      <c r="E5" s="30"/>
      <c r="F5" s="31">
        <f>6.7+5.3+37+586</f>
        <v>635</v>
      </c>
      <c r="G5" s="29"/>
      <c r="H5" s="26">
        <f aca="true" t="shared" si="1" ref="H5:H28">B5+C5+D5+E5+F5+G5</f>
        <v>17191.31</v>
      </c>
      <c r="I5" s="59"/>
      <c r="J5" s="59"/>
      <c r="K5" s="63"/>
      <c r="L5" s="61">
        <v>528</v>
      </c>
      <c r="M5" s="62">
        <v>461</v>
      </c>
      <c r="O5" s="707">
        <v>140307.67</v>
      </c>
    </row>
    <row r="6" spans="1:13" ht="14.25">
      <c r="A6" s="710" t="s">
        <v>16</v>
      </c>
      <c r="B6" s="28"/>
      <c r="C6" s="29"/>
      <c r="D6" s="29"/>
      <c r="E6" s="30"/>
      <c r="F6" s="31"/>
      <c r="G6" s="29"/>
      <c r="H6" s="26">
        <f t="shared" si="1"/>
        <v>0</v>
      </c>
      <c r="I6" s="59"/>
      <c r="J6" s="59"/>
      <c r="K6" s="63"/>
      <c r="L6" s="61"/>
      <c r="M6" s="62"/>
    </row>
    <row r="7" spans="1:15" ht="14.25">
      <c r="A7" s="710" t="s">
        <v>17</v>
      </c>
      <c r="B7" s="28">
        <v>378</v>
      </c>
      <c r="C7" s="29">
        <v>267.77</v>
      </c>
      <c r="D7" s="29"/>
      <c r="E7" s="30"/>
      <c r="F7" s="31">
        <v>-15</v>
      </c>
      <c r="G7" s="29"/>
      <c r="H7" s="26">
        <f t="shared" si="1"/>
        <v>630.77</v>
      </c>
      <c r="I7" s="59"/>
      <c r="J7" s="59"/>
      <c r="K7" s="63"/>
      <c r="L7" s="61">
        <v>200</v>
      </c>
      <c r="M7" s="62"/>
      <c r="O7" s="707">
        <f>B4-O5</f>
        <v>97626.32999999999</v>
      </c>
    </row>
    <row r="8" spans="1:15" ht="14.25">
      <c r="A8" s="710" t="s">
        <v>18</v>
      </c>
      <c r="B8" s="28">
        <v>9451</v>
      </c>
      <c r="C8" s="29">
        <v>100</v>
      </c>
      <c r="D8" s="29"/>
      <c r="E8" s="30"/>
      <c r="F8" s="31">
        <v>3079</v>
      </c>
      <c r="G8" s="29"/>
      <c r="H8" s="26">
        <f t="shared" si="1"/>
        <v>12630</v>
      </c>
      <c r="I8" s="59"/>
      <c r="J8" s="59"/>
      <c r="K8" s="63"/>
      <c r="L8" s="61">
        <v>1287</v>
      </c>
      <c r="M8" s="62">
        <v>17</v>
      </c>
      <c r="O8" s="707">
        <f>O7-B25-B26-B27</f>
        <v>37457.32999999999</v>
      </c>
    </row>
    <row r="9" spans="1:13" ht="14.25">
      <c r="A9" s="710" t="s">
        <v>19</v>
      </c>
      <c r="B9" s="28">
        <f>36107-10000-5000</f>
        <v>21107</v>
      </c>
      <c r="C9" s="29">
        <v>3542.5</v>
      </c>
      <c r="D9" s="29"/>
      <c r="E9" s="30"/>
      <c r="F9" s="31">
        <v>9596</v>
      </c>
      <c r="G9" s="29"/>
      <c r="H9" s="26">
        <f t="shared" si="1"/>
        <v>34245.5</v>
      </c>
      <c r="I9" s="59"/>
      <c r="J9" s="59"/>
      <c r="K9" s="63"/>
      <c r="L9" s="61">
        <v>8223</v>
      </c>
      <c r="M9" s="62"/>
    </row>
    <row r="10" spans="1:13" ht="14.25">
      <c r="A10" s="710" t="s">
        <v>20</v>
      </c>
      <c r="B10" s="28">
        <v>63</v>
      </c>
      <c r="C10" s="29">
        <v>60</v>
      </c>
      <c r="D10" s="29"/>
      <c r="E10" s="30"/>
      <c r="F10" s="31"/>
      <c r="G10" s="29"/>
      <c r="H10" s="26">
        <f t="shared" si="1"/>
        <v>123</v>
      </c>
      <c r="I10" s="59"/>
      <c r="J10" s="59"/>
      <c r="K10" s="63"/>
      <c r="L10" s="61">
        <v>38</v>
      </c>
      <c r="M10" s="62"/>
    </row>
    <row r="11" spans="1:13" ht="14.25">
      <c r="A11" s="710" t="s">
        <v>21</v>
      </c>
      <c r="B11" s="28">
        <v>11190</v>
      </c>
      <c r="C11" s="29">
        <v>1526.37</v>
      </c>
      <c r="D11" s="29"/>
      <c r="E11" s="30"/>
      <c r="F11" s="31">
        <f>131+48</f>
        <v>179</v>
      </c>
      <c r="G11" s="29"/>
      <c r="H11" s="26">
        <f t="shared" si="1"/>
        <v>12895.369999999999</v>
      </c>
      <c r="I11" s="59"/>
      <c r="J11" s="59"/>
      <c r="K11" s="63"/>
      <c r="L11" s="61">
        <v>718</v>
      </c>
      <c r="M11" s="62">
        <v>39</v>
      </c>
    </row>
    <row r="12" spans="1:13" ht="14.25">
      <c r="A12" s="710" t="s">
        <v>22</v>
      </c>
      <c r="B12" s="28">
        <f>48394-20000+13736</f>
        <v>42130</v>
      </c>
      <c r="C12" s="29">
        <v>13847.37</v>
      </c>
      <c r="D12" s="29"/>
      <c r="E12" s="30"/>
      <c r="F12" s="31">
        <f>25+8405</f>
        <v>8430</v>
      </c>
      <c r="G12" s="31"/>
      <c r="H12" s="26">
        <f t="shared" si="1"/>
        <v>64407.37</v>
      </c>
      <c r="I12" s="59"/>
      <c r="J12" s="59"/>
      <c r="K12" s="63"/>
      <c r="L12" s="61">
        <v>4958</v>
      </c>
      <c r="M12" s="62">
        <v>86</v>
      </c>
    </row>
    <row r="13" spans="1:13" ht="14.25">
      <c r="A13" s="710" t="s">
        <v>23</v>
      </c>
      <c r="B13" s="28">
        <v>25503</v>
      </c>
      <c r="C13" s="29">
        <v>12813.26</v>
      </c>
      <c r="D13" s="29"/>
      <c r="E13" s="30"/>
      <c r="F13" s="31">
        <v>15868</v>
      </c>
      <c r="G13" s="31"/>
      <c r="H13" s="26">
        <f t="shared" si="1"/>
        <v>54184.26</v>
      </c>
      <c r="I13" s="59"/>
      <c r="J13" s="59"/>
      <c r="K13" s="63"/>
      <c r="L13" s="61">
        <v>9987</v>
      </c>
      <c r="M13" s="62">
        <v>976</v>
      </c>
    </row>
    <row r="14" spans="1:13" ht="14.25">
      <c r="A14" s="710" t="s">
        <v>24</v>
      </c>
      <c r="B14" s="28">
        <v>2678</v>
      </c>
      <c r="C14" s="29">
        <v>193.23</v>
      </c>
      <c r="D14" s="29"/>
      <c r="E14" s="30"/>
      <c r="F14" s="31"/>
      <c r="G14" s="29"/>
      <c r="H14" s="26">
        <f t="shared" si="1"/>
        <v>2871.23</v>
      </c>
      <c r="I14" s="59"/>
      <c r="J14" s="59"/>
      <c r="K14" s="63"/>
      <c r="L14" s="61">
        <v>16216</v>
      </c>
      <c r="M14" s="62"/>
    </row>
    <row r="15" spans="1:13" ht="14.25">
      <c r="A15" s="710" t="s">
        <v>25</v>
      </c>
      <c r="B15" s="28">
        <f>25740</f>
        <v>25740</v>
      </c>
      <c r="C15" s="29">
        <v>7462.24</v>
      </c>
      <c r="D15" s="29"/>
      <c r="E15" s="30"/>
      <c r="F15" s="31"/>
      <c r="G15" s="29"/>
      <c r="H15" s="26">
        <f t="shared" si="1"/>
        <v>33202.24</v>
      </c>
      <c r="I15" s="59"/>
      <c r="J15" s="59"/>
      <c r="K15" s="63"/>
      <c r="L15" s="61">
        <v>7571</v>
      </c>
      <c r="M15" s="62">
        <v>555</v>
      </c>
    </row>
    <row r="16" spans="1:15" ht="14.25">
      <c r="A16" s="710" t="s">
        <v>26</v>
      </c>
      <c r="B16" s="28">
        <f>16613-10000</f>
        <v>6613</v>
      </c>
      <c r="C16" s="29">
        <v>25443.65</v>
      </c>
      <c r="D16" s="29">
        <v>17264</v>
      </c>
      <c r="E16" s="30"/>
      <c r="F16" s="31">
        <f>1123+10873+10+2139+3195</f>
        <v>17340</v>
      </c>
      <c r="G16" s="29"/>
      <c r="H16" s="26">
        <f t="shared" si="1"/>
        <v>66660.65</v>
      </c>
      <c r="I16" s="59"/>
      <c r="J16" s="59"/>
      <c r="K16" s="63"/>
      <c r="L16" s="61">
        <v>19700</v>
      </c>
      <c r="M16" s="62">
        <v>9419</v>
      </c>
      <c r="O16" s="707">
        <v>17264</v>
      </c>
    </row>
    <row r="17" spans="1:13" ht="14.25">
      <c r="A17" s="710" t="s">
        <v>27</v>
      </c>
      <c r="B17" s="28">
        <v>2397</v>
      </c>
      <c r="C17" s="29">
        <v>13795.96</v>
      </c>
      <c r="D17" s="29"/>
      <c r="E17" s="30"/>
      <c r="F17" s="31"/>
      <c r="G17" s="29"/>
      <c r="H17" s="26">
        <f t="shared" si="1"/>
        <v>16192.96</v>
      </c>
      <c r="I17" s="59"/>
      <c r="J17" s="59"/>
      <c r="K17" s="63"/>
      <c r="L17" s="61">
        <v>663</v>
      </c>
      <c r="M17" s="62">
        <v>94</v>
      </c>
    </row>
    <row r="18" spans="1:13" ht="14.25">
      <c r="A18" s="710" t="s">
        <v>28</v>
      </c>
      <c r="B18" s="28">
        <v>152</v>
      </c>
      <c r="C18" s="29"/>
      <c r="D18" s="29"/>
      <c r="E18" s="30"/>
      <c r="F18" s="31"/>
      <c r="G18" s="29"/>
      <c r="H18" s="26">
        <f t="shared" si="1"/>
        <v>152</v>
      </c>
      <c r="I18" s="59"/>
      <c r="J18" s="59"/>
      <c r="K18" s="63"/>
      <c r="L18" s="61"/>
      <c r="M18" s="62"/>
    </row>
    <row r="19" spans="1:13" ht="14.25">
      <c r="A19" s="710" t="s">
        <v>29</v>
      </c>
      <c r="B19" s="28"/>
      <c r="C19" s="29">
        <v>5</v>
      </c>
      <c r="D19" s="29"/>
      <c r="E19" s="30"/>
      <c r="F19" s="31">
        <v>107</v>
      </c>
      <c r="G19" s="29"/>
      <c r="H19" s="26">
        <f>B19+C18+D19+E19+F19+G19</f>
        <v>107</v>
      </c>
      <c r="I19" s="59"/>
      <c r="J19" s="59"/>
      <c r="K19" s="63"/>
      <c r="L19" s="61">
        <v>172</v>
      </c>
      <c r="M19" s="62"/>
    </row>
    <row r="20" spans="1:13" ht="14.25">
      <c r="A20" s="710" t="s">
        <v>30</v>
      </c>
      <c r="B20" s="28"/>
      <c r="C20" s="29"/>
      <c r="D20" s="29"/>
      <c r="E20" s="30"/>
      <c r="F20" s="31"/>
      <c r="G20" s="29"/>
      <c r="H20" s="26">
        <f t="shared" si="1"/>
        <v>0</v>
      </c>
      <c r="I20" s="59"/>
      <c r="J20" s="59"/>
      <c r="K20" s="63"/>
      <c r="L20" s="61"/>
      <c r="M20" s="62"/>
    </row>
    <row r="21" spans="1:13" ht="14.25">
      <c r="A21" s="710" t="s">
        <v>31</v>
      </c>
      <c r="B21" s="28">
        <v>6790</v>
      </c>
      <c r="C21" s="29">
        <v>145</v>
      </c>
      <c r="D21" s="29"/>
      <c r="E21" s="30"/>
      <c r="F21" s="31"/>
      <c r="G21" s="29"/>
      <c r="H21" s="26">
        <f t="shared" si="1"/>
        <v>6935</v>
      </c>
      <c r="I21" s="59"/>
      <c r="J21" s="59"/>
      <c r="K21" s="63"/>
      <c r="L21" s="61">
        <v>145</v>
      </c>
      <c r="M21" s="62">
        <v>8</v>
      </c>
    </row>
    <row r="22" spans="1:13" ht="14.25">
      <c r="A22" s="710" t="s">
        <v>32</v>
      </c>
      <c r="B22" s="28">
        <v>6455</v>
      </c>
      <c r="C22" s="29">
        <v>1482.62</v>
      </c>
      <c r="D22" s="29"/>
      <c r="E22" s="30"/>
      <c r="F22" s="31">
        <v>167</v>
      </c>
      <c r="G22" s="29"/>
      <c r="H22" s="26">
        <f t="shared" si="1"/>
        <v>8104.62</v>
      </c>
      <c r="I22" s="59"/>
      <c r="J22" s="59"/>
      <c r="K22" s="63"/>
      <c r="L22" s="61">
        <v>633</v>
      </c>
      <c r="M22" s="62">
        <v>912</v>
      </c>
    </row>
    <row r="23" spans="1:19" ht="14.25">
      <c r="A23" s="710" t="s">
        <v>33</v>
      </c>
      <c r="B23" s="28">
        <v>113</v>
      </c>
      <c r="C23" s="29"/>
      <c r="D23" s="29"/>
      <c r="E23" s="30"/>
      <c r="F23" s="31">
        <v>855</v>
      </c>
      <c r="G23" s="29"/>
      <c r="H23" s="26">
        <f t="shared" si="1"/>
        <v>968</v>
      </c>
      <c r="I23" s="59"/>
      <c r="J23" s="59"/>
      <c r="K23" s="63"/>
      <c r="L23" s="61">
        <v>696</v>
      </c>
      <c r="M23" s="62"/>
      <c r="P23" s="717" t="s">
        <v>60</v>
      </c>
      <c r="Q23" s="717"/>
      <c r="R23" s="717"/>
      <c r="S23" s="717"/>
    </row>
    <row r="24" spans="1:13" ht="14.25">
      <c r="A24" s="710" t="s">
        <v>34</v>
      </c>
      <c r="B24" s="28">
        <v>1151</v>
      </c>
      <c r="C24" s="29">
        <v>32.5</v>
      </c>
      <c r="D24" s="29"/>
      <c r="E24" s="30"/>
      <c r="F24" s="31"/>
      <c r="G24" s="29"/>
      <c r="H24" s="26">
        <f t="shared" si="1"/>
        <v>1183.5</v>
      </c>
      <c r="I24" s="59"/>
      <c r="J24" s="59"/>
      <c r="K24" s="63"/>
      <c r="L24" s="61">
        <v>34</v>
      </c>
      <c r="M24" s="62"/>
    </row>
    <row r="25" spans="1:13" ht="14.25">
      <c r="A25" s="710" t="s">
        <v>35</v>
      </c>
      <c r="B25" s="28">
        <v>3930</v>
      </c>
      <c r="C25" s="29"/>
      <c r="D25" s="29">
        <f>L25+M25</f>
        <v>0</v>
      </c>
      <c r="E25" s="30"/>
      <c r="F25" s="29"/>
      <c r="G25" s="29"/>
      <c r="H25" s="26">
        <v>3934</v>
      </c>
      <c r="I25" s="59"/>
      <c r="J25" s="59"/>
      <c r="K25" s="63"/>
      <c r="L25" s="61"/>
      <c r="M25" s="62"/>
    </row>
    <row r="26" spans="1:13" ht="14.25">
      <c r="A26" s="710" t="s">
        <v>36</v>
      </c>
      <c r="B26" s="28">
        <v>47640</v>
      </c>
      <c r="C26" s="711">
        <v>200</v>
      </c>
      <c r="D26" s="29">
        <f>L26+M26</f>
        <v>0</v>
      </c>
      <c r="E26" s="30"/>
      <c r="F26" s="29"/>
      <c r="G26" s="29"/>
      <c r="H26" s="26">
        <f t="shared" si="1"/>
        <v>47840</v>
      </c>
      <c r="I26" s="59"/>
      <c r="J26" s="59"/>
      <c r="K26" s="63"/>
      <c r="L26" s="61"/>
      <c r="M26" s="62"/>
    </row>
    <row r="27" spans="1:13" ht="14.25">
      <c r="A27" s="710" t="s">
        <v>37</v>
      </c>
      <c r="B27" s="28">
        <v>8599</v>
      </c>
      <c r="C27" s="29"/>
      <c r="D27" s="29">
        <f>L27+M27</f>
        <v>0</v>
      </c>
      <c r="E27" s="30"/>
      <c r="F27" s="29"/>
      <c r="G27" s="29"/>
      <c r="H27" s="26">
        <f t="shared" si="1"/>
        <v>8599</v>
      </c>
      <c r="I27" s="59"/>
      <c r="J27" s="59"/>
      <c r="K27" s="63"/>
      <c r="L27" s="61"/>
      <c r="M27" s="62"/>
    </row>
    <row r="28" spans="1:13" ht="14.25">
      <c r="A28" s="710" t="s">
        <v>38</v>
      </c>
      <c r="B28" s="33"/>
      <c r="C28" s="29"/>
      <c r="D28" s="29">
        <f>L28+M28</f>
        <v>0</v>
      </c>
      <c r="E28" s="16"/>
      <c r="F28" s="34"/>
      <c r="G28" s="34"/>
      <c r="H28" s="26">
        <f t="shared" si="1"/>
        <v>0</v>
      </c>
      <c r="I28" s="59"/>
      <c r="J28" s="59"/>
      <c r="K28" s="63"/>
      <c r="L28" s="61"/>
      <c r="M28" s="62"/>
    </row>
    <row r="29" spans="1:13" ht="14.25">
      <c r="A29" s="35"/>
      <c r="B29" s="36"/>
      <c r="C29" s="29"/>
      <c r="D29" s="34"/>
      <c r="E29" s="16"/>
      <c r="F29" s="34"/>
      <c r="G29" s="34"/>
      <c r="H29" s="26">
        <f aca="true" t="shared" si="2" ref="H29:H45">B29+C29+D29+E29</f>
        <v>0</v>
      </c>
      <c r="I29" s="64"/>
      <c r="J29" s="64"/>
      <c r="K29" s="53"/>
      <c r="L29" s="61"/>
      <c r="M29" s="62"/>
    </row>
    <row r="30" spans="1:13" ht="14.25">
      <c r="A30" s="35"/>
      <c r="B30" s="36"/>
      <c r="C30" s="29"/>
      <c r="D30" s="34"/>
      <c r="E30" s="16"/>
      <c r="F30" s="34"/>
      <c r="G30" s="34"/>
      <c r="H30" s="26">
        <f t="shared" si="2"/>
        <v>0</v>
      </c>
      <c r="I30" s="64"/>
      <c r="J30" s="64"/>
      <c r="K30" s="65"/>
      <c r="L30" s="61"/>
      <c r="M30" s="62"/>
    </row>
    <row r="31" spans="1:13" ht="14.25">
      <c r="A31" s="37" t="s">
        <v>39</v>
      </c>
      <c r="B31" s="36">
        <f aca="true" t="shared" si="3" ref="B31:G31">B32+B37</f>
        <v>9190</v>
      </c>
      <c r="C31" s="38">
        <v>0</v>
      </c>
      <c r="D31" s="38">
        <f t="shared" si="3"/>
        <v>0</v>
      </c>
      <c r="E31" s="39">
        <f t="shared" si="3"/>
        <v>0</v>
      </c>
      <c r="F31" s="38">
        <f t="shared" si="3"/>
        <v>0</v>
      </c>
      <c r="G31" s="38">
        <f t="shared" si="3"/>
        <v>0</v>
      </c>
      <c r="H31" s="26">
        <f t="shared" si="2"/>
        <v>9190</v>
      </c>
      <c r="I31" s="48">
        <f>K31+D31+E31+F31</f>
        <v>0</v>
      </c>
      <c r="J31" s="48"/>
      <c r="K31" s="39">
        <f>K32+K37</f>
        <v>0</v>
      </c>
      <c r="L31" s="61"/>
      <c r="M31" s="62"/>
    </row>
    <row r="32" spans="1:13" ht="14.25">
      <c r="A32" s="40" t="s">
        <v>40</v>
      </c>
      <c r="B32" s="36">
        <f aca="true" t="shared" si="4" ref="B32:G32">B33+B34+B35</f>
        <v>9190</v>
      </c>
      <c r="C32" s="38">
        <v>0</v>
      </c>
      <c r="D32" s="38">
        <f t="shared" si="4"/>
        <v>0</v>
      </c>
      <c r="E32" s="39">
        <f t="shared" si="4"/>
        <v>0</v>
      </c>
      <c r="F32" s="38">
        <f t="shared" si="4"/>
        <v>0</v>
      </c>
      <c r="G32" s="38">
        <f t="shared" si="4"/>
        <v>0</v>
      </c>
      <c r="H32" s="26">
        <f t="shared" si="2"/>
        <v>9190</v>
      </c>
      <c r="I32" s="64">
        <f>K32+D32+E32+F32</f>
        <v>0</v>
      </c>
      <c r="J32" s="64"/>
      <c r="K32" s="39">
        <f>K33+K34+K35</f>
        <v>0</v>
      </c>
      <c r="L32" s="61"/>
      <c r="M32" s="62"/>
    </row>
    <row r="33" spans="1:13" ht="14.25">
      <c r="A33" s="41" t="s">
        <v>41</v>
      </c>
      <c r="B33" s="36"/>
      <c r="C33" s="38"/>
      <c r="D33" s="34"/>
      <c r="E33" s="16"/>
      <c r="F33" s="34"/>
      <c r="G33" s="34"/>
      <c r="H33" s="26">
        <f t="shared" si="2"/>
        <v>0</v>
      </c>
      <c r="I33" s="64"/>
      <c r="J33" s="64"/>
      <c r="K33" s="65"/>
      <c r="L33" s="61"/>
      <c r="M33" s="62"/>
    </row>
    <row r="34" spans="1:13" ht="11.25" customHeight="1">
      <c r="A34" s="41" t="s">
        <v>42</v>
      </c>
      <c r="B34" s="36"/>
      <c r="C34" s="38"/>
      <c r="D34" s="34"/>
      <c r="E34" s="16"/>
      <c r="F34" s="34"/>
      <c r="G34" s="34"/>
      <c r="H34" s="26">
        <f t="shared" si="2"/>
        <v>0</v>
      </c>
      <c r="I34" s="64"/>
      <c r="J34" s="64"/>
      <c r="K34" s="65"/>
      <c r="L34" s="61"/>
      <c r="M34" s="62"/>
    </row>
    <row r="35" spans="1:13" ht="11.25" customHeight="1">
      <c r="A35" s="41" t="s">
        <v>43</v>
      </c>
      <c r="B35" s="36">
        <v>9190</v>
      </c>
      <c r="C35" s="38"/>
      <c r="D35" s="38"/>
      <c r="E35" s="39"/>
      <c r="F35" s="38"/>
      <c r="G35" s="38"/>
      <c r="H35" s="26">
        <f t="shared" si="2"/>
        <v>9190</v>
      </c>
      <c r="I35" s="64"/>
      <c r="J35" s="64"/>
      <c r="K35" s="39"/>
      <c r="L35" s="61"/>
      <c r="M35" s="62"/>
    </row>
    <row r="36" spans="1:13" ht="11.25" customHeight="1">
      <c r="A36" s="35"/>
      <c r="B36" s="36"/>
      <c r="C36" s="38"/>
      <c r="D36" s="34"/>
      <c r="E36" s="16"/>
      <c r="F36" s="34"/>
      <c r="G36" s="34"/>
      <c r="H36" s="26">
        <f t="shared" si="2"/>
        <v>0</v>
      </c>
      <c r="I36" s="64"/>
      <c r="J36" s="64"/>
      <c r="K36" s="65"/>
      <c r="L36" s="61"/>
      <c r="M36" s="62"/>
    </row>
    <row r="37" spans="1:13" ht="11.25" customHeight="1">
      <c r="A37" s="40" t="s">
        <v>44</v>
      </c>
      <c r="B37" s="42"/>
      <c r="C37" s="38"/>
      <c r="D37" s="34"/>
      <c r="E37" s="16"/>
      <c r="F37" s="34"/>
      <c r="G37" s="34"/>
      <c r="H37" s="26">
        <f t="shared" si="2"/>
        <v>0</v>
      </c>
      <c r="I37" s="64"/>
      <c r="J37" s="64"/>
      <c r="K37" s="53"/>
      <c r="L37" s="61"/>
      <c r="M37" s="62"/>
    </row>
    <row r="38" spans="1:13" ht="11.25" customHeight="1">
      <c r="A38" s="43" t="s">
        <v>45</v>
      </c>
      <c r="B38" s="36"/>
      <c r="C38" s="38"/>
      <c r="D38" s="34"/>
      <c r="E38" s="16"/>
      <c r="F38" s="34"/>
      <c r="G38" s="34"/>
      <c r="H38" s="26">
        <f t="shared" si="2"/>
        <v>0</v>
      </c>
      <c r="I38" s="64"/>
      <c r="J38" s="64"/>
      <c r="K38" s="53"/>
      <c r="L38" s="61"/>
      <c r="M38" s="62"/>
    </row>
    <row r="39" spans="1:13" ht="11.25" customHeight="1">
      <c r="A39" s="43" t="s">
        <v>46</v>
      </c>
      <c r="B39" s="36"/>
      <c r="C39" s="38"/>
      <c r="D39" s="34"/>
      <c r="E39" s="16"/>
      <c r="F39" s="34"/>
      <c r="G39" s="34"/>
      <c r="H39" s="26">
        <f t="shared" si="2"/>
        <v>0</v>
      </c>
      <c r="I39" s="64"/>
      <c r="J39" s="64"/>
      <c r="K39" s="53"/>
      <c r="L39" s="61"/>
      <c r="M39" s="62"/>
    </row>
    <row r="40" spans="1:13" ht="11.25" customHeight="1">
      <c r="A40" s="43" t="s">
        <v>47</v>
      </c>
      <c r="B40" s="36"/>
      <c r="C40" s="38"/>
      <c r="D40" s="34"/>
      <c r="E40" s="16"/>
      <c r="F40" s="34"/>
      <c r="G40" s="34"/>
      <c r="H40" s="26">
        <f t="shared" si="2"/>
        <v>0</v>
      </c>
      <c r="I40" s="64"/>
      <c r="J40" s="64"/>
      <c r="K40" s="53"/>
      <c r="L40" s="61"/>
      <c r="M40" s="62"/>
    </row>
    <row r="41" spans="1:13" ht="11.25" customHeight="1">
      <c r="A41" s="43" t="s">
        <v>48</v>
      </c>
      <c r="B41" s="42"/>
      <c r="C41" s="38"/>
      <c r="D41" s="34"/>
      <c r="E41" s="16"/>
      <c r="F41" s="34"/>
      <c r="G41" s="34"/>
      <c r="H41" s="26">
        <f t="shared" si="2"/>
        <v>0</v>
      </c>
      <c r="I41" s="64"/>
      <c r="J41" s="64"/>
      <c r="K41" s="53"/>
      <c r="L41" s="61"/>
      <c r="M41" s="62"/>
    </row>
    <row r="42" spans="1:13" ht="11.25" customHeight="1">
      <c r="A42" s="43" t="s">
        <v>49</v>
      </c>
      <c r="B42" s="42"/>
      <c r="C42" s="38"/>
      <c r="D42" s="34"/>
      <c r="E42" s="16"/>
      <c r="F42" s="34"/>
      <c r="G42" s="34"/>
      <c r="H42" s="26">
        <f t="shared" si="2"/>
        <v>0</v>
      </c>
      <c r="I42" s="64"/>
      <c r="J42" s="64"/>
      <c r="K42" s="53"/>
      <c r="L42" s="61"/>
      <c r="M42" s="62"/>
    </row>
    <row r="43" spans="1:13" ht="11.25" customHeight="1">
      <c r="A43" s="43" t="s">
        <v>50</v>
      </c>
      <c r="B43" s="42"/>
      <c r="C43" s="38"/>
      <c r="D43" s="34"/>
      <c r="E43" s="16"/>
      <c r="F43" s="34"/>
      <c r="G43" s="34"/>
      <c r="H43" s="26">
        <f t="shared" si="2"/>
        <v>0</v>
      </c>
      <c r="I43" s="64"/>
      <c r="J43" s="64"/>
      <c r="K43" s="53"/>
      <c r="L43" s="61"/>
      <c r="M43" s="62"/>
    </row>
    <row r="44" spans="1:13" ht="11.25" customHeight="1">
      <c r="A44" s="43" t="s">
        <v>51</v>
      </c>
      <c r="B44" s="42"/>
      <c r="C44" s="38"/>
      <c r="D44" s="34"/>
      <c r="E44" s="16"/>
      <c r="F44" s="34"/>
      <c r="G44" s="34"/>
      <c r="H44" s="26">
        <f t="shared" si="2"/>
        <v>0</v>
      </c>
      <c r="I44" s="64"/>
      <c r="J44" s="64"/>
      <c r="K44" s="53"/>
      <c r="L44" s="61"/>
      <c r="M44" s="62"/>
    </row>
    <row r="45" spans="1:13" ht="14.25">
      <c r="A45" s="40" t="s">
        <v>52</v>
      </c>
      <c r="B45" s="44"/>
      <c r="C45" s="45"/>
      <c r="D45" s="34"/>
      <c r="E45" s="16"/>
      <c r="F45" s="34"/>
      <c r="G45" s="34"/>
      <c r="H45" s="26">
        <f t="shared" si="2"/>
        <v>0</v>
      </c>
      <c r="I45" s="64"/>
      <c r="J45" s="64"/>
      <c r="K45" s="66"/>
      <c r="L45" s="61"/>
      <c r="M45" s="62"/>
    </row>
    <row r="46" spans="1:13" ht="14.25">
      <c r="A46" s="22" t="s">
        <v>53</v>
      </c>
      <c r="B46" s="46">
        <f>B31+B4</f>
        <v>247124</v>
      </c>
      <c r="C46" s="48">
        <f>C31+C4</f>
        <v>81619.78</v>
      </c>
      <c r="D46" s="48"/>
      <c r="E46" s="49"/>
      <c r="F46" s="48"/>
      <c r="G46" s="48"/>
      <c r="H46" s="50">
        <f>H31+H4</f>
        <v>402248.78</v>
      </c>
      <c r="I46" s="48">
        <f>I31+I4</f>
        <v>447563.78</v>
      </c>
      <c r="J46" s="48"/>
      <c r="K46" s="49">
        <f>K31+K4</f>
        <v>0</v>
      </c>
      <c r="L46" s="61"/>
      <c r="M46" s="62"/>
    </row>
    <row r="51" spans="2:3" ht="14.25">
      <c r="B51" s="712" t="s">
        <v>54</v>
      </c>
      <c r="C51" s="3">
        <f>C4+F4</f>
        <v>137860.78</v>
      </c>
    </row>
    <row r="52" spans="2:3" ht="14.25">
      <c r="B52" s="713" t="s">
        <v>55</v>
      </c>
      <c r="C52" s="3" t="e">
        <f>全县公共预算!#REF!-'2020公共测算'!C51</f>
        <v>#REF!</v>
      </c>
    </row>
  </sheetData>
  <sheetProtection/>
  <mergeCells count="15">
    <mergeCell ref="A1:J1"/>
    <mergeCell ref="P23:S2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39305555555555605" right="0.39305555555555605" top="0.236111111111111" bottom="0.708333333333333" header="0.19652777777777802" footer="0.511805555555556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G1">
      <selection activeCell="K31" sqref="K31"/>
    </sheetView>
  </sheetViews>
  <sheetFormatPr defaultColWidth="12" defaultRowHeight="11.25"/>
  <cols>
    <col min="1" max="1" width="46.16015625" style="595" hidden="1" customWidth="1"/>
    <col min="2" max="3" width="12.16015625" style="595" hidden="1" customWidth="1"/>
    <col min="4" max="4" width="12.66015625" style="595" hidden="1" customWidth="1"/>
    <col min="5" max="5" width="13.16015625" style="595" hidden="1" customWidth="1"/>
    <col min="6" max="6" width="2" style="595" hidden="1" customWidth="1"/>
    <col min="7" max="7" width="80.16015625" style="595" customWidth="1"/>
    <col min="8" max="8" width="20.83203125" style="596" customWidth="1"/>
    <col min="9" max="9" width="17.83203125" style="597" customWidth="1"/>
    <col min="10" max="10" width="20.83203125" style="598" customWidth="1"/>
    <col min="11" max="11" width="20.83203125" style="599" customWidth="1"/>
    <col min="12" max="13" width="20.83203125" style="598" customWidth="1"/>
    <col min="14" max="14" width="38" style="595" customWidth="1"/>
    <col min="15" max="251" width="12" style="595" customWidth="1"/>
    <col min="252" max="16384" width="12" style="595" customWidth="1"/>
  </cols>
  <sheetData>
    <row r="1" ht="13.5">
      <c r="A1" s="600" t="s">
        <v>61</v>
      </c>
    </row>
    <row r="2" spans="1:13" ht="21" customHeight="1">
      <c r="A2" s="601" t="s">
        <v>62</v>
      </c>
      <c r="B2" s="601"/>
      <c r="C2" s="601"/>
      <c r="D2" s="601"/>
      <c r="E2" s="601"/>
      <c r="F2" s="601"/>
      <c r="G2" s="601"/>
      <c r="H2" s="602"/>
      <c r="I2" s="676"/>
      <c r="J2" s="677"/>
      <c r="K2" s="678"/>
      <c r="L2" s="595"/>
      <c r="M2" s="595"/>
    </row>
    <row r="3" spans="1:13" s="593" customFormat="1" ht="12.75">
      <c r="A3" s="603" t="s">
        <v>63</v>
      </c>
      <c r="B3" s="604"/>
      <c r="C3" s="604"/>
      <c r="D3" s="604"/>
      <c r="H3" s="605"/>
      <c r="I3" s="679"/>
      <c r="J3" s="680"/>
      <c r="K3" s="593" t="s">
        <v>64</v>
      </c>
      <c r="L3" s="680"/>
      <c r="M3" s="680"/>
    </row>
    <row r="4" spans="1:11" s="593" customFormat="1" ht="18" customHeight="1">
      <c r="A4" s="606" t="s">
        <v>65</v>
      </c>
      <c r="B4" s="606"/>
      <c r="C4" s="606"/>
      <c r="D4" s="606"/>
      <c r="E4" s="606"/>
      <c r="F4" s="606"/>
      <c r="G4" s="607" t="s">
        <v>66</v>
      </c>
      <c r="H4" s="608"/>
      <c r="I4" s="681"/>
      <c r="J4" s="682"/>
      <c r="K4" s="683"/>
    </row>
    <row r="5" spans="1:13" s="593" customFormat="1" ht="18" customHeight="1">
      <c r="A5" s="609" t="s">
        <v>67</v>
      </c>
      <c r="B5" s="610" t="s">
        <v>68</v>
      </c>
      <c r="C5" s="611" t="s">
        <v>69</v>
      </c>
      <c r="D5" s="611" t="s">
        <v>70</v>
      </c>
      <c r="E5" s="612" t="s">
        <v>71</v>
      </c>
      <c r="F5" s="613"/>
      <c r="G5" s="614" t="s">
        <v>67</v>
      </c>
      <c r="H5" s="615" t="s">
        <v>72</v>
      </c>
      <c r="I5" s="684" t="s">
        <v>73</v>
      </c>
      <c r="J5" s="685" t="s">
        <v>74</v>
      </c>
      <c r="K5" s="612" t="s">
        <v>75</v>
      </c>
      <c r="L5" s="685" t="s">
        <v>76</v>
      </c>
      <c r="M5" s="685" t="s">
        <v>77</v>
      </c>
    </row>
    <row r="6" spans="1:13" s="593" customFormat="1" ht="18" customHeight="1">
      <c r="A6" s="609"/>
      <c r="B6" s="616"/>
      <c r="C6" s="617"/>
      <c r="D6" s="617"/>
      <c r="E6" s="612"/>
      <c r="F6" s="613"/>
      <c r="G6" s="618"/>
      <c r="H6" s="619"/>
      <c r="I6" s="686"/>
      <c r="J6" s="687"/>
      <c r="K6" s="612"/>
      <c r="L6" s="687"/>
      <c r="M6" s="687"/>
    </row>
    <row r="7" spans="1:13" s="593" customFormat="1" ht="18" customHeight="1">
      <c r="A7" s="609" t="s">
        <v>78</v>
      </c>
      <c r="B7" s="616"/>
      <c r="C7" s="617"/>
      <c r="D7" s="617"/>
      <c r="E7" s="616"/>
      <c r="F7" s="613"/>
      <c r="G7" s="618" t="s">
        <v>78</v>
      </c>
      <c r="H7" s="620">
        <f>H8+H11+H14+H23+H28+H32+H37+H40</f>
        <v>0</v>
      </c>
      <c r="I7" s="688">
        <f>I8+I11+I14+I23+I28+I32+I37+I40</f>
        <v>1082</v>
      </c>
      <c r="J7" s="689">
        <v>0</v>
      </c>
      <c r="K7" s="690">
        <f>K8+K11+K14+K23+K28+K32+K37+K40</f>
        <v>1082</v>
      </c>
      <c r="L7" s="689">
        <f>SUM(L8:L40)</f>
        <v>556</v>
      </c>
      <c r="M7" s="689">
        <f>SUM(M9:M41)</f>
        <v>0</v>
      </c>
    </row>
    <row r="8" spans="1:13" s="593" customFormat="1" ht="18" customHeight="1">
      <c r="A8" s="621" t="s">
        <v>79</v>
      </c>
      <c r="B8" s="616"/>
      <c r="C8" s="622"/>
      <c r="D8" s="617"/>
      <c r="E8" s="622"/>
      <c r="F8" s="613"/>
      <c r="G8" s="623" t="s">
        <v>80</v>
      </c>
      <c r="H8" s="620">
        <f aca="true" t="shared" si="0" ref="H8:M8">SUM(H9:H10)</f>
        <v>0</v>
      </c>
      <c r="I8" s="688">
        <f t="shared" si="0"/>
        <v>36</v>
      </c>
      <c r="J8" s="689">
        <v>0</v>
      </c>
      <c r="K8" s="690">
        <f t="shared" si="0"/>
        <v>36</v>
      </c>
      <c r="L8" s="689">
        <f t="shared" si="0"/>
        <v>0</v>
      </c>
      <c r="M8" s="689">
        <f t="shared" si="0"/>
        <v>0</v>
      </c>
    </row>
    <row r="9" spans="1:13" s="593" customFormat="1" ht="18" customHeight="1">
      <c r="A9" s="621" t="s">
        <v>81</v>
      </c>
      <c r="B9" s="622"/>
      <c r="C9" s="622"/>
      <c r="D9" s="617"/>
      <c r="E9" s="622"/>
      <c r="F9" s="613"/>
      <c r="G9" s="624" t="s">
        <v>82</v>
      </c>
      <c r="H9" s="620"/>
      <c r="I9" s="688"/>
      <c r="J9" s="689"/>
      <c r="K9" s="690">
        <f>SUM(H9:J9)</f>
        <v>0</v>
      </c>
      <c r="L9" s="689"/>
      <c r="M9" s="689"/>
    </row>
    <row r="10" spans="1:13" s="593" customFormat="1" ht="18" customHeight="1">
      <c r="A10" s="621"/>
      <c r="B10" s="622"/>
      <c r="C10" s="622"/>
      <c r="D10" s="617"/>
      <c r="E10" s="622"/>
      <c r="F10" s="613"/>
      <c r="G10" s="625" t="s">
        <v>83</v>
      </c>
      <c r="H10" s="620"/>
      <c r="I10" s="688">
        <v>36</v>
      </c>
      <c r="J10" s="689">
        <v>0</v>
      </c>
      <c r="K10" s="690">
        <f>SUM(H10:J10)</f>
        <v>36</v>
      </c>
      <c r="L10" s="689"/>
      <c r="M10" s="689"/>
    </row>
    <row r="11" spans="1:13" s="593" customFormat="1" ht="18" customHeight="1">
      <c r="A11" s="621" t="s">
        <v>84</v>
      </c>
      <c r="B11" s="622"/>
      <c r="C11" s="622"/>
      <c r="D11" s="617"/>
      <c r="E11" s="622"/>
      <c r="F11" s="613"/>
      <c r="G11" s="626" t="s">
        <v>85</v>
      </c>
      <c r="H11" s="620">
        <f>SUM(H12:H13)</f>
        <v>0</v>
      </c>
      <c r="I11" s="688">
        <f>SUM(I12:I13)</f>
        <v>469</v>
      </c>
      <c r="J11" s="689">
        <v>0</v>
      </c>
      <c r="K11" s="690">
        <f>SUM(H11:J11)</f>
        <v>469</v>
      </c>
      <c r="L11" s="689"/>
      <c r="M11" s="689"/>
    </row>
    <row r="12" spans="1:13" s="593" customFormat="1" ht="18" customHeight="1">
      <c r="A12" s="627" t="s">
        <v>86</v>
      </c>
      <c r="B12" s="622"/>
      <c r="C12" s="622"/>
      <c r="D12" s="617"/>
      <c r="E12" s="622"/>
      <c r="F12" s="613"/>
      <c r="G12" s="624" t="s">
        <v>87</v>
      </c>
      <c r="H12" s="620"/>
      <c r="I12" s="688">
        <v>226</v>
      </c>
      <c r="J12" s="689">
        <v>0</v>
      </c>
      <c r="K12" s="690">
        <f>SUM(H12:J12)</f>
        <v>226</v>
      </c>
      <c r="L12" s="689">
        <f aca="true" t="shared" si="1" ref="L12:L40">J12-M12</f>
        <v>0</v>
      </c>
      <c r="M12" s="689"/>
    </row>
    <row r="13" spans="1:13" s="593" customFormat="1" ht="18" customHeight="1">
      <c r="A13" s="621" t="s">
        <v>88</v>
      </c>
      <c r="B13" s="622"/>
      <c r="C13" s="622"/>
      <c r="D13" s="628"/>
      <c r="E13" s="622"/>
      <c r="F13" s="628" t="e">
        <f>+(E13-C13)*100/C13</f>
        <v>#DIV/0!</v>
      </c>
      <c r="G13" s="624" t="s">
        <v>89</v>
      </c>
      <c r="H13" s="620"/>
      <c r="I13" s="691">
        <v>243</v>
      </c>
      <c r="J13" s="689">
        <v>0</v>
      </c>
      <c r="K13" s="690">
        <f>SUM(H13:J13)</f>
        <v>243</v>
      </c>
      <c r="L13" s="689">
        <f t="shared" si="1"/>
        <v>0</v>
      </c>
      <c r="M13" s="689"/>
    </row>
    <row r="14" spans="1:13" s="593" customFormat="1" ht="18" customHeight="1">
      <c r="A14" s="621" t="s">
        <v>90</v>
      </c>
      <c r="B14" s="622"/>
      <c r="C14" s="622"/>
      <c r="D14" s="628"/>
      <c r="E14" s="622">
        <f>SUM(B14:D14)</f>
        <v>0</v>
      </c>
      <c r="F14" s="628"/>
      <c r="G14" s="629" t="s">
        <v>91</v>
      </c>
      <c r="H14" s="630">
        <f>SUM(H15:H22)</f>
        <v>0</v>
      </c>
      <c r="I14" s="691">
        <f>SUM(I15:I22)</f>
        <v>0</v>
      </c>
      <c r="J14" s="689">
        <v>0</v>
      </c>
      <c r="K14" s="690">
        <f aca="true" t="shared" si="2" ref="K14:K31">SUM(H14:J14)</f>
        <v>0</v>
      </c>
      <c r="L14" s="689"/>
      <c r="M14" s="689"/>
    </row>
    <row r="15" spans="1:13" s="593" customFormat="1" ht="18" customHeight="1">
      <c r="A15" s="621" t="s">
        <v>92</v>
      </c>
      <c r="B15" s="622"/>
      <c r="C15" s="622"/>
      <c r="D15" s="628"/>
      <c r="E15" s="622">
        <f>SUM(B15:D15)</f>
        <v>0</v>
      </c>
      <c r="F15" s="628" t="e">
        <f aca="true" t="shared" si="3" ref="F15:F25">+(E15-C15)*100/C15</f>
        <v>#DIV/0!</v>
      </c>
      <c r="G15" s="624" t="s">
        <v>93</v>
      </c>
      <c r="H15" s="630"/>
      <c r="I15" s="691"/>
      <c r="J15" s="689">
        <v>0</v>
      </c>
      <c r="K15" s="690">
        <f t="shared" si="2"/>
        <v>0</v>
      </c>
      <c r="L15" s="689">
        <f t="shared" si="1"/>
        <v>0</v>
      </c>
      <c r="M15" s="689"/>
    </row>
    <row r="16" spans="1:13" s="593" customFormat="1" ht="18" customHeight="1">
      <c r="A16" s="631" t="s">
        <v>94</v>
      </c>
      <c r="B16" s="622"/>
      <c r="C16" s="622"/>
      <c r="D16" s="628"/>
      <c r="E16" s="622">
        <f>SUM(B16:D16)</f>
        <v>0</v>
      </c>
      <c r="F16" s="628" t="e">
        <f t="shared" si="3"/>
        <v>#DIV/0!</v>
      </c>
      <c r="G16" s="624" t="s">
        <v>95</v>
      </c>
      <c r="H16" s="630"/>
      <c r="I16" s="691"/>
      <c r="J16" s="689">
        <v>0</v>
      </c>
      <c r="K16" s="690">
        <f t="shared" si="2"/>
        <v>0</v>
      </c>
      <c r="L16" s="689"/>
      <c r="M16" s="689"/>
    </row>
    <row r="17" spans="1:13" s="593" customFormat="1" ht="18" customHeight="1">
      <c r="A17" s="631" t="s">
        <v>96</v>
      </c>
      <c r="B17" s="622"/>
      <c r="C17" s="622"/>
      <c r="D17" s="628"/>
      <c r="E17" s="622">
        <f>SUM(B17:D17)</f>
        <v>0</v>
      </c>
      <c r="F17" s="628" t="e">
        <f t="shared" si="3"/>
        <v>#DIV/0!</v>
      </c>
      <c r="G17" s="624" t="s">
        <v>97</v>
      </c>
      <c r="H17" s="630"/>
      <c r="I17" s="688">
        <f>SUM(I18:I24)</f>
        <v>0</v>
      </c>
      <c r="J17" s="689">
        <f>SUM(J18:J24)</f>
        <v>0</v>
      </c>
      <c r="K17" s="690">
        <f t="shared" si="2"/>
        <v>0</v>
      </c>
      <c r="L17" s="689">
        <f t="shared" si="1"/>
        <v>0</v>
      </c>
      <c r="M17" s="689"/>
    </row>
    <row r="18" spans="1:13" s="593" customFormat="1" ht="18" customHeight="1">
      <c r="A18" s="621" t="s">
        <v>98</v>
      </c>
      <c r="B18" s="622"/>
      <c r="C18" s="622"/>
      <c r="D18" s="628"/>
      <c r="E18" s="622"/>
      <c r="F18" s="628" t="e">
        <f t="shared" si="3"/>
        <v>#DIV/0!</v>
      </c>
      <c r="G18" s="624" t="s">
        <v>99</v>
      </c>
      <c r="H18" s="630"/>
      <c r="I18" s="691"/>
      <c r="J18" s="689"/>
      <c r="K18" s="690">
        <f t="shared" si="2"/>
        <v>0</v>
      </c>
      <c r="L18" s="689">
        <f t="shared" si="1"/>
        <v>0</v>
      </c>
      <c r="M18" s="689"/>
    </row>
    <row r="19" spans="1:13" s="593" customFormat="1" ht="18" customHeight="1">
      <c r="A19" s="621" t="s">
        <v>100</v>
      </c>
      <c r="B19" s="622"/>
      <c r="C19" s="622"/>
      <c r="D19" s="628"/>
      <c r="E19" s="622"/>
      <c r="F19" s="628" t="e">
        <f t="shared" si="3"/>
        <v>#DIV/0!</v>
      </c>
      <c r="G19" s="624" t="s">
        <v>101</v>
      </c>
      <c r="H19" s="632"/>
      <c r="I19" s="692"/>
      <c r="J19" s="689"/>
      <c r="K19" s="693">
        <f t="shared" si="2"/>
        <v>0</v>
      </c>
      <c r="L19" s="689">
        <f t="shared" si="1"/>
        <v>0</v>
      </c>
      <c r="M19" s="689"/>
    </row>
    <row r="20" spans="1:13" s="593" customFormat="1" ht="18" customHeight="1">
      <c r="A20" s="627" t="s">
        <v>102</v>
      </c>
      <c r="B20" s="622"/>
      <c r="C20" s="622"/>
      <c r="D20" s="628"/>
      <c r="E20" s="622"/>
      <c r="F20" s="628" t="e">
        <f t="shared" si="3"/>
        <v>#DIV/0!</v>
      </c>
      <c r="G20" s="624" t="s">
        <v>103</v>
      </c>
      <c r="H20" s="630"/>
      <c r="I20" s="691"/>
      <c r="J20" s="689"/>
      <c r="K20" s="693">
        <f t="shared" si="2"/>
        <v>0</v>
      </c>
      <c r="L20" s="689">
        <f t="shared" si="1"/>
        <v>0</v>
      </c>
      <c r="M20" s="689"/>
    </row>
    <row r="21" spans="1:13" s="593" customFormat="1" ht="18" customHeight="1">
      <c r="A21" s="627" t="s">
        <v>104</v>
      </c>
      <c r="B21" s="622"/>
      <c r="C21" s="622"/>
      <c r="D21" s="628"/>
      <c r="E21" s="622"/>
      <c r="F21" s="628" t="e">
        <f t="shared" si="3"/>
        <v>#DIV/0!</v>
      </c>
      <c r="G21" s="624" t="s">
        <v>105</v>
      </c>
      <c r="H21" s="633"/>
      <c r="I21" s="694"/>
      <c r="J21" s="689"/>
      <c r="K21" s="693">
        <f t="shared" si="2"/>
        <v>0</v>
      </c>
      <c r="L21" s="689">
        <f t="shared" si="1"/>
        <v>0</v>
      </c>
      <c r="M21" s="689"/>
    </row>
    <row r="22" spans="1:13" s="593" customFormat="1" ht="14.25">
      <c r="A22" s="627" t="s">
        <v>106</v>
      </c>
      <c r="B22" s="634"/>
      <c r="C22" s="622"/>
      <c r="D22" s="628"/>
      <c r="E22" s="622"/>
      <c r="F22" s="628" t="e">
        <f t="shared" si="3"/>
        <v>#DIV/0!</v>
      </c>
      <c r="G22" s="635" t="s">
        <v>107</v>
      </c>
      <c r="H22" s="636"/>
      <c r="I22" s="691"/>
      <c r="J22" s="689"/>
      <c r="K22" s="690">
        <f t="shared" si="2"/>
        <v>0</v>
      </c>
      <c r="L22" s="689">
        <f t="shared" si="1"/>
        <v>0</v>
      </c>
      <c r="M22" s="689"/>
    </row>
    <row r="23" spans="1:13" s="593" customFormat="1" ht="18" customHeight="1">
      <c r="A23" s="627" t="s">
        <v>108</v>
      </c>
      <c r="B23" s="622"/>
      <c r="C23" s="622"/>
      <c r="D23" s="628"/>
      <c r="E23" s="622"/>
      <c r="F23" s="628" t="e">
        <f t="shared" si="3"/>
        <v>#DIV/0!</v>
      </c>
      <c r="G23" s="623" t="s">
        <v>109</v>
      </c>
      <c r="H23" s="637">
        <f>SUM(H24:H27)</f>
        <v>0</v>
      </c>
      <c r="I23" s="695">
        <f>SUM(I24:I27)</f>
        <v>0</v>
      </c>
      <c r="J23" s="689">
        <f>SUM(J24:J27)</f>
        <v>0</v>
      </c>
      <c r="K23" s="690">
        <f t="shared" si="2"/>
        <v>0</v>
      </c>
      <c r="L23" s="689">
        <f t="shared" si="1"/>
        <v>0</v>
      </c>
      <c r="M23" s="689"/>
    </row>
    <row r="24" spans="1:13" s="593" customFormat="1" ht="18" customHeight="1">
      <c r="A24" s="627" t="s">
        <v>110</v>
      </c>
      <c r="B24" s="638"/>
      <c r="C24" s="622"/>
      <c r="D24" s="628"/>
      <c r="E24" s="638"/>
      <c r="F24" s="628" t="e">
        <f t="shared" si="3"/>
        <v>#DIV/0!</v>
      </c>
      <c r="G24" s="624" t="s">
        <v>111</v>
      </c>
      <c r="H24" s="637"/>
      <c r="I24" s="695"/>
      <c r="J24" s="689"/>
      <c r="K24" s="696">
        <f t="shared" si="2"/>
        <v>0</v>
      </c>
      <c r="L24" s="689">
        <f t="shared" si="1"/>
        <v>0</v>
      </c>
      <c r="M24" s="689"/>
    </row>
    <row r="25" spans="1:13" s="593" customFormat="1" ht="18" customHeight="1">
      <c r="A25" s="627" t="s">
        <v>112</v>
      </c>
      <c r="B25" s="639"/>
      <c r="C25" s="640"/>
      <c r="D25" s="641"/>
      <c r="E25" s="640"/>
      <c r="F25" s="642" t="e">
        <f t="shared" si="3"/>
        <v>#DIV/0!</v>
      </c>
      <c r="G25" s="624" t="s">
        <v>113</v>
      </c>
      <c r="H25" s="620"/>
      <c r="I25" s="688"/>
      <c r="J25" s="689">
        <f>J26+J27+J31</f>
        <v>0</v>
      </c>
      <c r="K25" s="690">
        <f t="shared" si="2"/>
        <v>0</v>
      </c>
      <c r="L25" s="689">
        <f t="shared" si="1"/>
        <v>0</v>
      </c>
      <c r="M25" s="689"/>
    </row>
    <row r="26" spans="1:13" s="593" customFormat="1" ht="18" customHeight="1">
      <c r="A26" s="631"/>
      <c r="B26" s="643"/>
      <c r="C26" s="643"/>
      <c r="D26" s="642"/>
      <c r="E26" s="643"/>
      <c r="F26" s="642"/>
      <c r="G26" s="624" t="s">
        <v>114</v>
      </c>
      <c r="H26" s="630"/>
      <c r="I26" s="691"/>
      <c r="J26" s="689"/>
      <c r="K26" s="690">
        <f t="shared" si="2"/>
        <v>0</v>
      </c>
      <c r="L26" s="689">
        <f t="shared" si="1"/>
        <v>0</v>
      </c>
      <c r="M26" s="689"/>
    </row>
    <row r="27" spans="1:13" s="593" customFormat="1" ht="18" customHeight="1">
      <c r="A27" s="644"/>
      <c r="B27" s="640"/>
      <c r="C27" s="640"/>
      <c r="D27" s="642"/>
      <c r="E27" s="640"/>
      <c r="F27" s="642"/>
      <c r="G27" s="624" t="s">
        <v>115</v>
      </c>
      <c r="H27" s="630"/>
      <c r="I27" s="691"/>
      <c r="J27" s="689"/>
      <c r="K27" s="690">
        <f t="shared" si="2"/>
        <v>0</v>
      </c>
      <c r="L27" s="689">
        <f t="shared" si="1"/>
        <v>0</v>
      </c>
      <c r="M27" s="689"/>
    </row>
    <row r="28" spans="1:13" s="593" customFormat="1" ht="18" customHeight="1">
      <c r="A28" s="621"/>
      <c r="B28" s="622"/>
      <c r="C28" s="622"/>
      <c r="D28" s="628"/>
      <c r="E28" s="645"/>
      <c r="F28" s="646"/>
      <c r="G28" s="623" t="s">
        <v>116</v>
      </c>
      <c r="H28" s="630">
        <f>SUM(H29:H31)</f>
        <v>0</v>
      </c>
      <c r="I28" s="691">
        <f>SUM(I29:I31)</f>
        <v>26</v>
      </c>
      <c r="J28" s="689">
        <v>0</v>
      </c>
      <c r="K28" s="690">
        <f t="shared" si="2"/>
        <v>26</v>
      </c>
      <c r="L28" s="689"/>
      <c r="M28" s="689"/>
    </row>
    <row r="29" spans="1:13" s="593" customFormat="1" ht="18" customHeight="1">
      <c r="A29" s="621"/>
      <c r="B29" s="622"/>
      <c r="C29" s="622"/>
      <c r="D29" s="647"/>
      <c r="E29" s="622"/>
      <c r="F29" s="628"/>
      <c r="G29" s="648" t="s">
        <v>117</v>
      </c>
      <c r="H29" s="630"/>
      <c r="I29" s="691"/>
      <c r="J29" s="689"/>
      <c r="K29" s="690">
        <f t="shared" si="2"/>
        <v>0</v>
      </c>
      <c r="L29" s="689"/>
      <c r="M29" s="689"/>
    </row>
    <row r="30" spans="1:13" s="593" customFormat="1" ht="18" customHeight="1">
      <c r="A30" s="621"/>
      <c r="B30" s="622"/>
      <c r="C30" s="622"/>
      <c r="D30" s="647"/>
      <c r="E30" s="622"/>
      <c r="F30" s="628"/>
      <c r="G30" s="624" t="s">
        <v>118</v>
      </c>
      <c r="H30" s="630"/>
      <c r="I30" s="691">
        <v>26</v>
      </c>
      <c r="J30" s="689">
        <v>0</v>
      </c>
      <c r="K30" s="690">
        <f t="shared" si="2"/>
        <v>26</v>
      </c>
      <c r="L30" s="689">
        <f t="shared" si="1"/>
        <v>0</v>
      </c>
      <c r="M30" s="689"/>
    </row>
    <row r="31" spans="1:13" s="593" customFormat="1" ht="18" customHeight="1">
      <c r="A31" s="621"/>
      <c r="B31" s="622"/>
      <c r="C31" s="622"/>
      <c r="D31" s="647"/>
      <c r="E31" s="622"/>
      <c r="F31" s="628"/>
      <c r="G31" s="649" t="s">
        <v>119</v>
      </c>
      <c r="H31" s="630"/>
      <c r="I31" s="691"/>
      <c r="J31" s="689"/>
      <c r="K31" s="690">
        <f t="shared" si="2"/>
        <v>0</v>
      </c>
      <c r="L31" s="689">
        <f t="shared" si="1"/>
        <v>0</v>
      </c>
      <c r="M31" s="689"/>
    </row>
    <row r="32" spans="1:13" s="593" customFormat="1" ht="18" customHeight="1">
      <c r="A32" s="621"/>
      <c r="B32" s="622"/>
      <c r="C32" s="622"/>
      <c r="D32" s="628"/>
      <c r="E32" s="650"/>
      <c r="F32" s="651"/>
      <c r="G32" s="623" t="s">
        <v>120</v>
      </c>
      <c r="H32" s="630">
        <f>SUM(H33:H36)</f>
        <v>0</v>
      </c>
      <c r="I32" s="691">
        <f>SUM(I33:I36)</f>
        <v>551</v>
      </c>
      <c r="J32" s="689">
        <v>0</v>
      </c>
      <c r="K32" s="690">
        <f aca="true" t="shared" si="4" ref="K32:K39">SUM(H32:J32)</f>
        <v>551</v>
      </c>
      <c r="L32" s="689"/>
      <c r="M32" s="689"/>
    </row>
    <row r="33" spans="1:13" s="593" customFormat="1" ht="18" customHeight="1">
      <c r="A33" s="621"/>
      <c r="B33" s="622"/>
      <c r="C33" s="622"/>
      <c r="D33" s="628"/>
      <c r="E33" s="622"/>
      <c r="F33" s="652"/>
      <c r="G33" s="649" t="s">
        <v>121</v>
      </c>
      <c r="H33" s="630"/>
      <c r="I33" s="691"/>
      <c r="J33" s="689"/>
      <c r="K33" s="690">
        <f t="shared" si="4"/>
        <v>0</v>
      </c>
      <c r="L33" s="689">
        <f t="shared" si="1"/>
        <v>0</v>
      </c>
      <c r="M33" s="689"/>
    </row>
    <row r="34" spans="1:13" s="593" customFormat="1" ht="18" customHeight="1">
      <c r="A34" s="644" t="s">
        <v>122</v>
      </c>
      <c r="B34" s="639"/>
      <c r="C34" s="653"/>
      <c r="D34" s="641"/>
      <c r="E34" s="640">
        <f>SUM(E23:E31)</f>
        <v>0</v>
      </c>
      <c r="F34" s="642" t="e">
        <f>+(E34-C34)*100/C34</f>
        <v>#DIV/0!</v>
      </c>
      <c r="G34" s="654" t="s">
        <v>123</v>
      </c>
      <c r="H34" s="630"/>
      <c r="I34" s="691"/>
      <c r="J34" s="689"/>
      <c r="K34" s="690">
        <f t="shared" si="4"/>
        <v>0</v>
      </c>
      <c r="L34" s="689">
        <f t="shared" si="1"/>
        <v>0</v>
      </c>
      <c r="M34" s="689"/>
    </row>
    <row r="35" spans="1:14" s="594" customFormat="1" ht="18" customHeight="1">
      <c r="A35" s="655"/>
      <c r="B35" s="656"/>
      <c r="C35" s="656"/>
      <c r="D35" s="657"/>
      <c r="E35" s="656"/>
      <c r="F35" s="657"/>
      <c r="G35" s="658" t="s">
        <v>124</v>
      </c>
      <c r="H35" s="659"/>
      <c r="I35" s="697">
        <v>551</v>
      </c>
      <c r="J35" s="698">
        <v>0</v>
      </c>
      <c r="K35" s="699">
        <f t="shared" si="4"/>
        <v>551</v>
      </c>
      <c r="L35" s="698">
        <v>556</v>
      </c>
      <c r="M35" s="698"/>
      <c r="N35" s="594" t="s">
        <v>125</v>
      </c>
    </row>
    <row r="36" spans="1:13" s="593" customFormat="1" ht="18" customHeight="1">
      <c r="A36" s="621"/>
      <c r="B36" s="660"/>
      <c r="C36" s="640"/>
      <c r="D36" s="642"/>
      <c r="E36" s="640"/>
      <c r="F36" s="642"/>
      <c r="G36" s="661" t="s">
        <v>126</v>
      </c>
      <c r="H36" s="620"/>
      <c r="I36" s="688"/>
      <c r="J36" s="689"/>
      <c r="K36" s="690">
        <f t="shared" si="4"/>
        <v>0</v>
      </c>
      <c r="L36" s="689">
        <f t="shared" si="1"/>
        <v>0</v>
      </c>
      <c r="M36" s="689"/>
    </row>
    <row r="37" spans="1:13" s="593" customFormat="1" ht="18" customHeight="1">
      <c r="A37" s="621"/>
      <c r="B37" s="660"/>
      <c r="C37" s="640"/>
      <c r="D37" s="642"/>
      <c r="E37" s="640"/>
      <c r="F37" s="642"/>
      <c r="G37" s="662" t="s">
        <v>127</v>
      </c>
      <c r="H37" s="620">
        <f>SUM(H38:H39)</f>
        <v>0</v>
      </c>
      <c r="I37" s="688">
        <f>SUM(I38:I39)</f>
        <v>0</v>
      </c>
      <c r="J37" s="689">
        <f>SUM(J38:J39)</f>
        <v>0</v>
      </c>
      <c r="K37" s="690">
        <f t="shared" si="4"/>
        <v>0</v>
      </c>
      <c r="L37" s="689">
        <f t="shared" si="1"/>
        <v>0</v>
      </c>
      <c r="M37" s="689"/>
    </row>
    <row r="38" spans="1:13" s="593" customFormat="1" ht="18" customHeight="1">
      <c r="A38" s="621"/>
      <c r="B38" s="660"/>
      <c r="C38" s="640"/>
      <c r="D38" s="642"/>
      <c r="E38" s="640"/>
      <c r="F38" s="642"/>
      <c r="G38" s="663" t="s">
        <v>128</v>
      </c>
      <c r="H38" s="620"/>
      <c r="I38" s="688"/>
      <c r="J38" s="689"/>
      <c r="K38" s="690">
        <f t="shared" si="4"/>
        <v>0</v>
      </c>
      <c r="L38" s="689">
        <f t="shared" si="1"/>
        <v>0</v>
      </c>
      <c r="M38" s="689"/>
    </row>
    <row r="39" spans="1:13" s="593" customFormat="1" ht="18" customHeight="1">
      <c r="A39" s="621"/>
      <c r="B39" s="664"/>
      <c r="C39" s="622"/>
      <c r="D39" s="628"/>
      <c r="E39" s="622"/>
      <c r="F39" s="628"/>
      <c r="G39" s="663" t="s">
        <v>129</v>
      </c>
      <c r="H39" s="620"/>
      <c r="I39" s="688">
        <f>SUM(I40:I41)</f>
        <v>0</v>
      </c>
      <c r="J39" s="689">
        <f>SUM(J40:J41)</f>
        <v>0</v>
      </c>
      <c r="K39" s="690">
        <f t="shared" si="4"/>
        <v>0</v>
      </c>
      <c r="L39" s="689">
        <f t="shared" si="1"/>
        <v>0</v>
      </c>
      <c r="M39" s="689"/>
    </row>
    <row r="40" spans="1:13" s="593" customFormat="1" ht="18" customHeight="1">
      <c r="A40" s="621"/>
      <c r="B40" s="664"/>
      <c r="C40" s="622"/>
      <c r="D40" s="628"/>
      <c r="E40" s="622"/>
      <c r="F40" s="628"/>
      <c r="G40" s="665" t="s">
        <v>130</v>
      </c>
      <c r="H40" s="620"/>
      <c r="I40" s="688"/>
      <c r="J40" s="689"/>
      <c r="K40" s="690"/>
      <c r="L40" s="689">
        <f t="shared" si="1"/>
        <v>0</v>
      </c>
      <c r="M40" s="689"/>
    </row>
    <row r="41" spans="1:13" s="593" customFormat="1" ht="18" customHeight="1">
      <c r="A41" s="621"/>
      <c r="B41" s="664"/>
      <c r="C41" s="622"/>
      <c r="D41" s="628"/>
      <c r="E41" s="622"/>
      <c r="F41" s="628"/>
      <c r="G41" s="666"/>
      <c r="H41" s="630"/>
      <c r="I41" s="691"/>
      <c r="J41" s="689"/>
      <c r="K41" s="690"/>
      <c r="L41" s="689"/>
      <c r="M41" s="689"/>
    </row>
    <row r="42" spans="1:13" s="593" customFormat="1" ht="18" customHeight="1">
      <c r="A42" s="667"/>
      <c r="B42" s="622"/>
      <c r="C42" s="622"/>
      <c r="D42" s="628"/>
      <c r="E42" s="622"/>
      <c r="F42" s="652"/>
      <c r="G42" s="621"/>
      <c r="H42" s="668"/>
      <c r="I42" s="700"/>
      <c r="J42" s="689"/>
      <c r="K42" s="701"/>
      <c r="L42" s="689"/>
      <c r="M42" s="689"/>
    </row>
    <row r="43" spans="1:13" s="593" customFormat="1" ht="18" customHeight="1">
      <c r="A43" s="644" t="s">
        <v>131</v>
      </c>
      <c r="B43" s="622"/>
      <c r="C43" s="622"/>
      <c r="D43" s="628"/>
      <c r="E43" s="640">
        <f>SUM(E44:E46)</f>
        <v>0</v>
      </c>
      <c r="F43" s="642" t="e">
        <f>+(E43-C43)*100/C43</f>
        <v>#DIV/0!</v>
      </c>
      <c r="G43" s="644" t="s">
        <v>132</v>
      </c>
      <c r="H43" s="669">
        <v>0</v>
      </c>
      <c r="I43" s="702">
        <v>0</v>
      </c>
      <c r="J43" s="689">
        <v>0</v>
      </c>
      <c r="K43" s="703">
        <f>SUM(H43:J43)</f>
        <v>0</v>
      </c>
      <c r="L43" s="689"/>
      <c r="M43" s="689"/>
    </row>
    <row r="44" spans="1:13" s="593" customFormat="1" ht="18" customHeight="1">
      <c r="A44" s="621" t="s">
        <v>133</v>
      </c>
      <c r="B44" s="622"/>
      <c r="C44" s="622"/>
      <c r="D44" s="628"/>
      <c r="E44" s="622"/>
      <c r="F44" s="628" t="e">
        <f>+(E44-C44)*100/C44</f>
        <v>#DIV/0!</v>
      </c>
      <c r="G44" s="644" t="s">
        <v>134</v>
      </c>
      <c r="H44" s="669"/>
      <c r="I44" s="702"/>
      <c r="J44" s="704"/>
      <c r="K44" s="703"/>
      <c r="L44" s="704"/>
      <c r="M44" s="704"/>
    </row>
    <row r="45" spans="1:13" s="593" customFormat="1" ht="18" customHeight="1">
      <c r="A45" s="621" t="s">
        <v>135</v>
      </c>
      <c r="B45" s="622"/>
      <c r="C45" s="622"/>
      <c r="D45" s="628"/>
      <c r="E45" s="622"/>
      <c r="F45" s="628" t="e">
        <f>+(E45-C45)*100/C45</f>
        <v>#DIV/0!</v>
      </c>
      <c r="G45" s="621" t="s">
        <v>136</v>
      </c>
      <c r="H45" s="630"/>
      <c r="I45" s="691"/>
      <c r="J45" s="705"/>
      <c r="K45" s="693">
        <f>SUM(H45:J45)</f>
        <v>0</v>
      </c>
      <c r="L45" s="705"/>
      <c r="M45" s="705"/>
    </row>
    <row r="46" spans="1:13" s="593" customFormat="1" ht="18" customHeight="1">
      <c r="A46" s="621" t="s">
        <v>137</v>
      </c>
      <c r="B46" s="622"/>
      <c r="C46" s="622"/>
      <c r="D46" s="628"/>
      <c r="E46" s="622"/>
      <c r="F46" s="652"/>
      <c r="G46" s="621" t="s">
        <v>138</v>
      </c>
      <c r="H46" s="670"/>
      <c r="I46" s="691"/>
      <c r="J46" s="705"/>
      <c r="K46" s="690"/>
      <c r="L46" s="705"/>
      <c r="M46" s="705"/>
    </row>
    <row r="47" spans="1:13" s="593" customFormat="1" ht="18" customHeight="1">
      <c r="A47" s="671"/>
      <c r="B47" s="622"/>
      <c r="C47" s="622"/>
      <c r="D47" s="628"/>
      <c r="E47" s="622"/>
      <c r="F47" s="652"/>
      <c r="G47" s="621" t="s">
        <v>139</v>
      </c>
      <c r="H47" s="670"/>
      <c r="I47" s="691"/>
      <c r="J47" s="705"/>
      <c r="K47" s="690">
        <f>SUM(H47:J47)</f>
        <v>0</v>
      </c>
      <c r="L47" s="705"/>
      <c r="M47" s="705"/>
    </row>
    <row r="48" spans="1:13" s="593" customFormat="1" ht="21.75" customHeight="1">
      <c r="A48" s="644" t="s">
        <v>140</v>
      </c>
      <c r="B48" s="672"/>
      <c r="C48" s="672"/>
      <c r="D48" s="641"/>
      <c r="E48" s="672">
        <f>+E25+E27</f>
        <v>0</v>
      </c>
      <c r="F48" s="673" t="e">
        <f>+(E48-C48)*100/C48</f>
        <v>#DIV/0!</v>
      </c>
      <c r="G48" s="644" t="s">
        <v>141</v>
      </c>
      <c r="H48" s="674">
        <f>SUM(H43:H44)</f>
        <v>0</v>
      </c>
      <c r="I48" s="702">
        <f>SUM(I43:I44)</f>
        <v>0</v>
      </c>
      <c r="J48" s="705">
        <f>SUM(J43:J44)</f>
        <v>0</v>
      </c>
      <c r="K48" s="703">
        <f>SUM(K43+K44)</f>
        <v>0</v>
      </c>
      <c r="L48" s="705"/>
      <c r="M48" s="705"/>
    </row>
    <row r="49" ht="14.25">
      <c r="H49" s="675"/>
    </row>
    <row r="50" ht="14.25">
      <c r="H50" s="675"/>
    </row>
    <row r="51" ht="14.25">
      <c r="H51" s="675"/>
    </row>
    <row r="52" ht="14.25">
      <c r="H52" s="675"/>
    </row>
    <row r="53" ht="14.25">
      <c r="H53" s="675"/>
    </row>
    <row r="54" ht="14.25">
      <c r="H54" s="675"/>
    </row>
    <row r="55" ht="14.25">
      <c r="H55" s="675"/>
    </row>
    <row r="56" ht="14.25">
      <c r="H56" s="675"/>
    </row>
    <row r="57" ht="14.25">
      <c r="H57" s="675"/>
    </row>
    <row r="58" ht="14.25">
      <c r="H58" s="675"/>
    </row>
    <row r="59" ht="14.25">
      <c r="H59" s="675"/>
    </row>
    <row r="60" ht="14.25">
      <c r="H60" s="675"/>
    </row>
    <row r="61" ht="14.25">
      <c r="H61" s="675"/>
    </row>
    <row r="62" ht="14.25">
      <c r="H62" s="675"/>
    </row>
    <row r="63" ht="14.25">
      <c r="H63" s="675"/>
    </row>
    <row r="64" ht="14.25">
      <c r="H64" s="675"/>
    </row>
    <row r="65" ht="14.25">
      <c r="H65" s="675"/>
    </row>
    <row r="66" ht="14.25">
      <c r="H66" s="675"/>
    </row>
    <row r="67" ht="14.25">
      <c r="H67" s="675"/>
    </row>
    <row r="68" ht="14.25">
      <c r="H68" s="675"/>
    </row>
    <row r="69" ht="14.25">
      <c r="H69" s="675"/>
    </row>
    <row r="70" ht="14.25">
      <c r="H70" s="675"/>
    </row>
    <row r="71" ht="14.25">
      <c r="H71" s="706"/>
    </row>
    <row r="72" ht="14.25">
      <c r="H72" s="706"/>
    </row>
    <row r="73" ht="14.25">
      <c r="H73" s="706"/>
    </row>
    <row r="74" ht="14.25">
      <c r="H74" s="706"/>
    </row>
  </sheetData>
  <sheetProtection/>
  <mergeCells count="16">
    <mergeCell ref="A2:K2"/>
    <mergeCell ref="A4:F4"/>
    <mergeCell ref="G4: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whole" allowBlank="1" showInputMessage="1" showErrorMessage="1" error="请输入整数！" sqref="H15:I15 M15 E26 H26:J26 M26 E35 H35:J35 M35 B9:B21 B28:B29 B39:B40 E13:E23 E28:E33 E39:E42 E44:E47 H18:H23 I22:I23 J21:J24 J42:J43 L41:L43 M18:M24 M29:M30 M32:M33 M40:M43 I18:J20 H45:J47 H32:J33 H40:J41 L45:M47 H29:J30">
      <formula1>-100000000</formula1>
      <formula2>100000000</formula2>
    </dataValidation>
  </dataValidations>
  <printOptions horizontalCentered="1"/>
  <pageMargins left="0.75" right="0.75" top="0.309722222222222" bottom="0.309722222222222" header="0.119444444444444" footer="0.119444444444444"/>
  <pageSetup fitToHeight="10" fitToWidth="1" horizontalDpi="600" verticalDpi="600" orientation="landscape" paperSize="8" scale="98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8:N11"/>
  <sheetViews>
    <sheetView workbookViewId="0" topLeftCell="A1">
      <selection activeCell="H23" sqref="H23"/>
    </sheetView>
  </sheetViews>
  <sheetFormatPr defaultColWidth="9.33203125" defaultRowHeight="11.25"/>
  <cols>
    <col min="3" max="14" width="15.16015625" style="0" customWidth="1"/>
  </cols>
  <sheetData>
    <row r="2" ht="10.5" customHeight="1"/>
    <row r="8" spans="3:14" ht="88.5" customHeight="1">
      <c r="C8" s="590" t="s">
        <v>142</v>
      </c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</row>
    <row r="9" spans="3:14" ht="40.5" customHeight="1">
      <c r="C9" s="591" t="s">
        <v>143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</row>
    <row r="10" spans="3:14" ht="40.5" customHeight="1">
      <c r="C10" s="591" t="s">
        <v>144</v>
      </c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</row>
    <row r="11" spans="3:14" ht="40.5" customHeight="1"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</row>
  </sheetData>
  <sheetProtection/>
  <mergeCells count="4">
    <mergeCell ref="C8:N8"/>
    <mergeCell ref="C9:N9"/>
    <mergeCell ref="C10:N10"/>
    <mergeCell ref="C11:N11"/>
  </mergeCells>
  <printOptions/>
  <pageMargins left="0.699305555555556" right="0.699305555555556" top="0.75" bottom="0.75" header="0.3" footer="0.3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P68"/>
  <sheetViews>
    <sheetView workbookViewId="0" topLeftCell="A1">
      <pane ySplit="8" topLeftCell="A30" activePane="bottomLeft" state="frozen"/>
      <selection pane="bottomLeft" activeCell="H23" sqref="H23"/>
    </sheetView>
  </sheetViews>
  <sheetFormatPr defaultColWidth="12" defaultRowHeight="11.25"/>
  <cols>
    <col min="1" max="1" width="31.33203125" style="521" customWidth="1"/>
    <col min="2" max="2" width="17" style="522" customWidth="1"/>
    <col min="3" max="3" width="17.33203125" style="522" customWidth="1"/>
    <col min="4" max="4" width="14.83203125" style="523" customWidth="1"/>
    <col min="5" max="5" width="34.66015625" style="524" customWidth="1"/>
    <col min="6" max="6" width="20.83203125" style="525" customWidth="1"/>
    <col min="7" max="7" width="19.83203125" style="525" customWidth="1"/>
    <col min="8" max="8" width="19.16015625" style="526" customWidth="1"/>
    <col min="9" max="9" width="1.66796875" style="514" customWidth="1"/>
    <col min="10" max="10" width="16" style="514" customWidth="1"/>
    <col min="11" max="203" width="12" style="514" customWidth="1"/>
    <col min="204" max="204" width="51.66015625" style="514" customWidth="1"/>
    <col min="205" max="208" width="12" style="514" hidden="1" customWidth="1"/>
    <col min="209" max="209" width="17.66015625" style="514" customWidth="1"/>
    <col min="210" max="210" width="12" style="514" hidden="1" customWidth="1"/>
    <col min="211" max="212" width="17.83203125" style="514" customWidth="1"/>
    <col min="213" max="213" width="18" style="514" customWidth="1"/>
    <col min="214" max="214" width="12" style="514" hidden="1" customWidth="1"/>
    <col min="215" max="215" width="11.83203125" style="514" customWidth="1"/>
    <col min="216" max="216" width="12" style="514" hidden="1" customWidth="1"/>
    <col min="217" max="217" width="12" style="514" customWidth="1"/>
    <col min="218" max="218" width="49" style="514" customWidth="1"/>
    <col min="219" max="222" width="12" style="514" hidden="1" customWidth="1"/>
    <col min="223" max="223" width="17.66015625" style="514" customWidth="1"/>
    <col min="224" max="224" width="12" style="514" hidden="1" customWidth="1"/>
    <col min="225" max="234" width="12" style="513" customWidth="1"/>
    <col min="235" max="16384" width="12" style="527" customWidth="1"/>
  </cols>
  <sheetData>
    <row r="1" spans="1:224" s="513" customFormat="1" ht="13.5" customHeight="1">
      <c r="A1" s="528" t="s">
        <v>145</v>
      </c>
      <c r="B1" s="522"/>
      <c r="C1" s="522"/>
      <c r="D1" s="523"/>
      <c r="E1" s="529"/>
      <c r="F1" s="530"/>
      <c r="G1" s="530"/>
      <c r="H1" s="526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514"/>
      <c r="DR1" s="514"/>
      <c r="DS1" s="514"/>
      <c r="DT1" s="514"/>
      <c r="DU1" s="514"/>
      <c r="DV1" s="514"/>
      <c r="DW1" s="514"/>
      <c r="DX1" s="514"/>
      <c r="DY1" s="514"/>
      <c r="DZ1" s="514"/>
      <c r="EA1" s="514"/>
      <c r="EB1" s="514"/>
      <c r="EC1" s="514"/>
      <c r="ED1" s="514"/>
      <c r="EE1" s="514"/>
      <c r="EF1" s="514"/>
      <c r="EG1" s="514"/>
      <c r="EH1" s="514"/>
      <c r="EI1" s="514"/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  <c r="FB1" s="514"/>
      <c r="FC1" s="514"/>
      <c r="FD1" s="514"/>
      <c r="FE1" s="514"/>
      <c r="FF1" s="514"/>
      <c r="FG1" s="514"/>
      <c r="FH1" s="514"/>
      <c r="FI1" s="514"/>
      <c r="FJ1" s="514"/>
      <c r="FK1" s="514"/>
      <c r="FL1" s="514"/>
      <c r="FM1" s="514"/>
      <c r="FN1" s="514"/>
      <c r="FO1" s="514"/>
      <c r="FP1" s="514"/>
      <c r="FQ1" s="514"/>
      <c r="FR1" s="514"/>
      <c r="FS1" s="514"/>
      <c r="FT1" s="514"/>
      <c r="FU1" s="514"/>
      <c r="FV1" s="514"/>
      <c r="FW1" s="514"/>
      <c r="FX1" s="514"/>
      <c r="FY1" s="514"/>
      <c r="FZ1" s="514"/>
      <c r="GA1" s="514"/>
      <c r="GB1" s="514"/>
      <c r="GC1" s="514"/>
      <c r="GD1" s="514"/>
      <c r="GE1" s="514"/>
      <c r="GF1" s="514"/>
      <c r="GG1" s="514"/>
      <c r="GH1" s="514"/>
      <c r="GI1" s="514"/>
      <c r="GJ1" s="514"/>
      <c r="GK1" s="514"/>
      <c r="GL1" s="514"/>
      <c r="GM1" s="514"/>
      <c r="GN1" s="514"/>
      <c r="GO1" s="514"/>
      <c r="GP1" s="514"/>
      <c r="GQ1" s="514"/>
      <c r="GR1" s="514"/>
      <c r="GS1" s="514"/>
      <c r="GT1" s="514"/>
      <c r="GU1" s="514"/>
      <c r="GV1" s="514"/>
      <c r="GW1" s="514"/>
      <c r="GX1" s="514"/>
      <c r="GY1" s="514"/>
      <c r="GZ1" s="514"/>
      <c r="HA1" s="514"/>
      <c r="HB1" s="514"/>
      <c r="HC1" s="514"/>
      <c r="HD1" s="514"/>
      <c r="HE1" s="514"/>
      <c r="HF1" s="514"/>
      <c r="HG1" s="514"/>
      <c r="HH1" s="514"/>
      <c r="HI1" s="514"/>
      <c r="HJ1" s="514"/>
      <c r="HK1" s="514"/>
      <c r="HL1" s="514"/>
      <c r="HM1" s="514"/>
      <c r="HN1" s="514"/>
      <c r="HO1" s="514"/>
      <c r="HP1" s="514"/>
    </row>
    <row r="2" spans="1:224" s="513" customFormat="1" ht="24" customHeight="1">
      <c r="A2" s="531" t="s">
        <v>146</v>
      </c>
      <c r="B2" s="531"/>
      <c r="C2" s="531"/>
      <c r="D2" s="531"/>
      <c r="E2" s="531"/>
      <c r="F2" s="531"/>
      <c r="G2" s="531"/>
      <c r="H2" s="531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4"/>
      <c r="BF2" s="514"/>
      <c r="BG2" s="514"/>
      <c r="BH2" s="514"/>
      <c r="BI2" s="514"/>
      <c r="BJ2" s="514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14"/>
      <c r="BZ2" s="514"/>
      <c r="CA2" s="514"/>
      <c r="CB2" s="514"/>
      <c r="CC2" s="514"/>
      <c r="CD2" s="514"/>
      <c r="CE2" s="514"/>
      <c r="CF2" s="514"/>
      <c r="CG2" s="514"/>
      <c r="CH2" s="514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B2" s="514"/>
      <c r="DC2" s="514"/>
      <c r="DD2" s="514"/>
      <c r="DE2" s="514"/>
      <c r="DF2" s="514"/>
      <c r="DG2" s="514"/>
      <c r="DH2" s="514"/>
      <c r="DI2" s="514"/>
      <c r="DJ2" s="514"/>
      <c r="DK2" s="514"/>
      <c r="DL2" s="514"/>
      <c r="DM2" s="514"/>
      <c r="DN2" s="514"/>
      <c r="DO2" s="514"/>
      <c r="DP2" s="514"/>
      <c r="DQ2" s="514"/>
      <c r="DR2" s="514"/>
      <c r="DS2" s="514"/>
      <c r="DT2" s="514"/>
      <c r="DU2" s="514"/>
      <c r="DV2" s="514"/>
      <c r="DW2" s="514"/>
      <c r="DX2" s="514"/>
      <c r="DY2" s="514"/>
      <c r="DZ2" s="514"/>
      <c r="EA2" s="514"/>
      <c r="EB2" s="514"/>
      <c r="EC2" s="514"/>
      <c r="ED2" s="514"/>
      <c r="EE2" s="514"/>
      <c r="EF2" s="514"/>
      <c r="EG2" s="514"/>
      <c r="EH2" s="514"/>
      <c r="EI2" s="514"/>
      <c r="EJ2" s="514"/>
      <c r="EK2" s="514"/>
      <c r="EL2" s="514"/>
      <c r="EM2" s="514"/>
      <c r="EN2" s="514"/>
      <c r="EO2" s="514"/>
      <c r="EP2" s="514"/>
      <c r="EQ2" s="514"/>
      <c r="ER2" s="514"/>
      <c r="ES2" s="514"/>
      <c r="ET2" s="514"/>
      <c r="EU2" s="514"/>
      <c r="EV2" s="514"/>
      <c r="EW2" s="514"/>
      <c r="EX2" s="514"/>
      <c r="EY2" s="514"/>
      <c r="EZ2" s="514"/>
      <c r="FA2" s="514"/>
      <c r="FB2" s="514"/>
      <c r="FC2" s="514"/>
      <c r="FD2" s="514"/>
      <c r="FE2" s="514"/>
      <c r="FF2" s="514"/>
      <c r="FG2" s="514"/>
      <c r="FH2" s="514"/>
      <c r="FI2" s="514"/>
      <c r="FJ2" s="514"/>
      <c r="FK2" s="514"/>
      <c r="FL2" s="514"/>
      <c r="FM2" s="514"/>
      <c r="FN2" s="514"/>
      <c r="FO2" s="514"/>
      <c r="FP2" s="514"/>
      <c r="FQ2" s="514"/>
      <c r="FR2" s="514"/>
      <c r="FS2" s="514"/>
      <c r="FT2" s="514"/>
      <c r="FU2" s="514"/>
      <c r="FV2" s="514"/>
      <c r="FW2" s="514"/>
      <c r="FX2" s="514"/>
      <c r="FY2" s="514"/>
      <c r="FZ2" s="514"/>
      <c r="GA2" s="514"/>
      <c r="GB2" s="514"/>
      <c r="GC2" s="514"/>
      <c r="GD2" s="514"/>
      <c r="GE2" s="514"/>
      <c r="GF2" s="514"/>
      <c r="GG2" s="514"/>
      <c r="GH2" s="514"/>
      <c r="GI2" s="514"/>
      <c r="GJ2" s="514"/>
      <c r="GK2" s="514"/>
      <c r="GL2" s="514"/>
      <c r="GM2" s="514"/>
      <c r="GN2" s="514"/>
      <c r="GO2" s="514"/>
      <c r="GP2" s="514"/>
      <c r="GQ2" s="514"/>
      <c r="GR2" s="514"/>
      <c r="GS2" s="514"/>
      <c r="GT2" s="514"/>
      <c r="GU2" s="514"/>
      <c r="GV2" s="514"/>
      <c r="GW2" s="514"/>
      <c r="GX2" s="514"/>
      <c r="GY2" s="514"/>
      <c r="GZ2" s="514"/>
      <c r="HA2" s="514"/>
      <c r="HB2" s="514"/>
      <c r="HC2" s="514"/>
      <c r="HD2" s="514"/>
      <c r="HE2" s="514"/>
      <c r="HF2" s="514"/>
      <c r="HG2" s="514"/>
      <c r="HH2" s="514"/>
      <c r="HI2" s="514"/>
      <c r="HJ2" s="514"/>
      <c r="HK2" s="514"/>
      <c r="HL2" s="514"/>
      <c r="HM2" s="514"/>
      <c r="HN2" s="514"/>
      <c r="HO2" s="514"/>
      <c r="HP2" s="514"/>
    </row>
    <row r="3" spans="1:8" s="514" customFormat="1" ht="12" customHeight="1">
      <c r="A3" s="532"/>
      <c r="B3" s="533"/>
      <c r="C3" s="533"/>
      <c r="D3" s="534"/>
      <c r="E3" s="529"/>
      <c r="F3" s="530"/>
      <c r="G3" s="530"/>
      <c r="H3" s="535" t="s">
        <v>64</v>
      </c>
    </row>
    <row r="4" spans="1:8" s="515" customFormat="1" ht="22.5" customHeight="1">
      <c r="A4" s="536" t="s">
        <v>147</v>
      </c>
      <c r="B4" s="537"/>
      <c r="C4" s="537"/>
      <c r="D4" s="538"/>
      <c r="E4" s="539" t="s">
        <v>148</v>
      </c>
      <c r="F4" s="540"/>
      <c r="G4" s="540"/>
      <c r="H4" s="541"/>
    </row>
    <row r="5" spans="1:8" s="515" customFormat="1" ht="16.5" customHeight="1">
      <c r="A5" s="542" t="s">
        <v>149</v>
      </c>
      <c r="B5" s="543" t="s">
        <v>150</v>
      </c>
      <c r="C5" s="543" t="s">
        <v>151</v>
      </c>
      <c r="D5" s="544" t="s">
        <v>152</v>
      </c>
      <c r="E5" s="545" t="s">
        <v>153</v>
      </c>
      <c r="F5" s="543" t="s">
        <v>150</v>
      </c>
      <c r="G5" s="543" t="s">
        <v>151</v>
      </c>
      <c r="H5" s="544" t="s">
        <v>152</v>
      </c>
    </row>
    <row r="6" spans="1:8" s="515" customFormat="1" ht="12" customHeight="1">
      <c r="A6" s="542"/>
      <c r="B6" s="543"/>
      <c r="C6" s="543"/>
      <c r="D6" s="544"/>
      <c r="E6" s="545"/>
      <c r="F6" s="543"/>
      <c r="G6" s="543"/>
      <c r="H6" s="544"/>
    </row>
    <row r="7" spans="1:8" s="515" customFormat="1" ht="15">
      <c r="A7" s="542" t="s">
        <v>154</v>
      </c>
      <c r="B7" s="543" t="s">
        <v>155</v>
      </c>
      <c r="C7" s="543" t="s">
        <v>156</v>
      </c>
      <c r="D7" s="543" t="s">
        <v>157</v>
      </c>
      <c r="E7" s="545" t="s">
        <v>154</v>
      </c>
      <c r="F7" s="544">
        <v>5</v>
      </c>
      <c r="G7" s="544">
        <v>6</v>
      </c>
      <c r="H7" s="544"/>
    </row>
    <row r="8" spans="1:10" s="516" customFormat="1" ht="30.75" customHeight="1">
      <c r="A8" s="546" t="s">
        <v>158</v>
      </c>
      <c r="B8" s="544">
        <f>B9+B24</f>
        <v>51236</v>
      </c>
      <c r="C8" s="544">
        <f>C9+C24</f>
        <v>64045</v>
      </c>
      <c r="D8" s="544">
        <f>D9+D24</f>
        <v>62775</v>
      </c>
      <c r="E8" s="546" t="s">
        <v>159</v>
      </c>
      <c r="F8" s="544">
        <f>SUM(F9:F31)</f>
        <v>386749</v>
      </c>
      <c r="G8" s="544">
        <f>SUM(G9:G31)</f>
        <v>387034</v>
      </c>
      <c r="H8" s="544">
        <f>SUM(H9:H31)</f>
        <v>296840.69999999995</v>
      </c>
      <c r="J8" s="586" t="s">
        <v>160</v>
      </c>
    </row>
    <row r="9" spans="1:224" s="513" customFormat="1" ht="15" customHeight="1">
      <c r="A9" s="547" t="s">
        <v>161</v>
      </c>
      <c r="B9" s="548">
        <f>SUM(B10:B23)</f>
        <v>23521</v>
      </c>
      <c r="C9" s="548">
        <v>25293</v>
      </c>
      <c r="D9" s="548">
        <f>SUM(D10:D23)</f>
        <v>23970</v>
      </c>
      <c r="E9" s="547" t="s">
        <v>15</v>
      </c>
      <c r="F9" s="549">
        <v>28939</v>
      </c>
      <c r="G9" s="550">
        <v>26125</v>
      </c>
      <c r="H9" s="550">
        <f>20522-150</f>
        <v>20372</v>
      </c>
      <c r="I9" s="514"/>
      <c r="J9" s="587">
        <v>27363</v>
      </c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514"/>
      <c r="BB9" s="514"/>
      <c r="BC9" s="514"/>
      <c r="BD9" s="514"/>
      <c r="BE9" s="514"/>
      <c r="BF9" s="514"/>
      <c r="BG9" s="514"/>
      <c r="BH9" s="514"/>
      <c r="BI9" s="514"/>
      <c r="BJ9" s="514"/>
      <c r="BK9" s="514"/>
      <c r="BL9" s="514"/>
      <c r="BM9" s="514"/>
      <c r="BN9" s="514"/>
      <c r="BO9" s="514"/>
      <c r="BP9" s="514"/>
      <c r="BQ9" s="514"/>
      <c r="BR9" s="514"/>
      <c r="BS9" s="514"/>
      <c r="BT9" s="514"/>
      <c r="BU9" s="514"/>
      <c r="BV9" s="514"/>
      <c r="BW9" s="514"/>
      <c r="BX9" s="514"/>
      <c r="BY9" s="514"/>
      <c r="BZ9" s="514"/>
      <c r="CA9" s="514"/>
      <c r="CB9" s="514"/>
      <c r="CC9" s="514"/>
      <c r="CD9" s="514"/>
      <c r="CE9" s="514"/>
      <c r="CF9" s="514"/>
      <c r="CG9" s="514"/>
      <c r="CH9" s="514"/>
      <c r="CI9" s="514"/>
      <c r="CJ9" s="514"/>
      <c r="CK9" s="514"/>
      <c r="CL9" s="514"/>
      <c r="CM9" s="514"/>
      <c r="CN9" s="514"/>
      <c r="CO9" s="514"/>
      <c r="CP9" s="514"/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/>
      <c r="DB9" s="514"/>
      <c r="DC9" s="514"/>
      <c r="DD9" s="514"/>
      <c r="DE9" s="514"/>
      <c r="DF9" s="514"/>
      <c r="DG9" s="514"/>
      <c r="DH9" s="514"/>
      <c r="DI9" s="514"/>
      <c r="DJ9" s="514"/>
      <c r="DK9" s="514"/>
      <c r="DL9" s="514"/>
      <c r="DM9" s="514"/>
      <c r="DN9" s="514"/>
      <c r="DO9" s="514"/>
      <c r="DP9" s="514"/>
      <c r="DQ9" s="514"/>
      <c r="DR9" s="514"/>
      <c r="DS9" s="514"/>
      <c r="DT9" s="514"/>
      <c r="DU9" s="514"/>
      <c r="DV9" s="514"/>
      <c r="DW9" s="514"/>
      <c r="DX9" s="514"/>
      <c r="DY9" s="514"/>
      <c r="DZ9" s="514"/>
      <c r="EA9" s="514"/>
      <c r="EB9" s="514"/>
      <c r="EC9" s="514"/>
      <c r="ED9" s="514"/>
      <c r="EE9" s="514"/>
      <c r="EF9" s="514"/>
      <c r="EG9" s="514"/>
      <c r="EH9" s="514"/>
      <c r="EI9" s="514"/>
      <c r="EJ9" s="514"/>
      <c r="EK9" s="514"/>
      <c r="EL9" s="514"/>
      <c r="EM9" s="514"/>
      <c r="EN9" s="514"/>
      <c r="EO9" s="514"/>
      <c r="EP9" s="514"/>
      <c r="EQ9" s="514"/>
      <c r="ER9" s="514"/>
      <c r="ES9" s="514"/>
      <c r="ET9" s="514"/>
      <c r="EU9" s="514"/>
      <c r="EV9" s="514"/>
      <c r="EW9" s="514"/>
      <c r="EX9" s="514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4"/>
      <c r="FL9" s="514"/>
      <c r="FM9" s="514"/>
      <c r="FN9" s="514"/>
      <c r="FO9" s="514"/>
      <c r="FP9" s="514"/>
      <c r="FQ9" s="514"/>
      <c r="FR9" s="514"/>
      <c r="FS9" s="514"/>
      <c r="FT9" s="514"/>
      <c r="FU9" s="514"/>
      <c r="FV9" s="514"/>
      <c r="FW9" s="514"/>
      <c r="FX9" s="514"/>
      <c r="FY9" s="514"/>
      <c r="FZ9" s="514"/>
      <c r="GA9" s="514"/>
      <c r="GB9" s="514"/>
      <c r="GC9" s="514"/>
      <c r="GD9" s="514"/>
      <c r="GE9" s="514"/>
      <c r="GF9" s="514"/>
      <c r="GG9" s="514"/>
      <c r="GH9" s="514"/>
      <c r="GI9" s="514"/>
      <c r="GJ9" s="514"/>
      <c r="GK9" s="514"/>
      <c r="GL9" s="514"/>
      <c r="GM9" s="514"/>
      <c r="GN9" s="514"/>
      <c r="GO9" s="514"/>
      <c r="GP9" s="514"/>
      <c r="GQ9" s="514"/>
      <c r="GR9" s="514"/>
      <c r="GS9" s="514"/>
      <c r="GT9" s="514"/>
      <c r="GU9" s="514"/>
      <c r="GV9" s="514"/>
      <c r="GW9" s="514"/>
      <c r="GX9" s="514"/>
      <c r="GY9" s="514"/>
      <c r="GZ9" s="514"/>
      <c r="HA9" s="514"/>
      <c r="HB9" s="514"/>
      <c r="HC9" s="514"/>
      <c r="HD9" s="514"/>
      <c r="HE9" s="514"/>
      <c r="HF9" s="514"/>
      <c r="HG9" s="514"/>
      <c r="HH9" s="514"/>
      <c r="HI9" s="514"/>
      <c r="HJ9" s="514"/>
      <c r="HK9" s="514"/>
      <c r="HL9" s="514"/>
      <c r="HM9" s="514"/>
      <c r="HN9" s="514"/>
      <c r="HO9" s="514"/>
      <c r="HP9" s="514"/>
    </row>
    <row r="10" spans="1:224" s="513" customFormat="1" ht="15" customHeight="1">
      <c r="A10" s="551" t="s">
        <v>162</v>
      </c>
      <c r="B10" s="552">
        <v>10827</v>
      </c>
      <c r="C10" s="553">
        <v>11275</v>
      </c>
      <c r="D10" s="548">
        <v>10039</v>
      </c>
      <c r="E10" s="547" t="s">
        <v>16</v>
      </c>
      <c r="F10" s="549">
        <v>0</v>
      </c>
      <c r="G10" s="550">
        <v>0</v>
      </c>
      <c r="H10" s="550"/>
      <c r="I10" s="514"/>
      <c r="J10" s="588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L10" s="514"/>
      <c r="AM10" s="514"/>
      <c r="AN10" s="514"/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4"/>
      <c r="CX10" s="514"/>
      <c r="CY10" s="514"/>
      <c r="CZ10" s="514"/>
      <c r="DA10" s="514"/>
      <c r="DB10" s="514"/>
      <c r="DC10" s="514"/>
      <c r="DD10" s="514"/>
      <c r="DE10" s="514"/>
      <c r="DF10" s="514"/>
      <c r="DG10" s="514"/>
      <c r="DH10" s="514"/>
      <c r="DI10" s="514"/>
      <c r="DJ10" s="514"/>
      <c r="DK10" s="514"/>
      <c r="DL10" s="514"/>
      <c r="DM10" s="514"/>
      <c r="DN10" s="514"/>
      <c r="DO10" s="514"/>
      <c r="DP10" s="514"/>
      <c r="DQ10" s="514"/>
      <c r="DR10" s="514"/>
      <c r="DS10" s="514"/>
      <c r="DT10" s="514"/>
      <c r="DU10" s="514"/>
      <c r="DV10" s="514"/>
      <c r="DW10" s="514"/>
      <c r="DX10" s="514"/>
      <c r="DY10" s="514"/>
      <c r="DZ10" s="514"/>
      <c r="EA10" s="514"/>
      <c r="EB10" s="514"/>
      <c r="EC10" s="514"/>
      <c r="ED10" s="514"/>
      <c r="EE10" s="514"/>
      <c r="EF10" s="514"/>
      <c r="EG10" s="514"/>
      <c r="EH10" s="514"/>
      <c r="EI10" s="514"/>
      <c r="EJ10" s="514"/>
      <c r="EK10" s="514"/>
      <c r="EL10" s="514"/>
      <c r="EM10" s="514"/>
      <c r="EN10" s="514"/>
      <c r="EO10" s="514"/>
      <c r="EP10" s="514"/>
      <c r="EQ10" s="514"/>
      <c r="ER10" s="514"/>
      <c r="ES10" s="514"/>
      <c r="ET10" s="514"/>
      <c r="EU10" s="514"/>
      <c r="EV10" s="514"/>
      <c r="EW10" s="514"/>
      <c r="EX10" s="514"/>
      <c r="EY10" s="514"/>
      <c r="EZ10" s="514"/>
      <c r="FA10" s="514"/>
      <c r="FB10" s="514"/>
      <c r="FC10" s="514"/>
      <c r="FD10" s="514"/>
      <c r="FE10" s="514"/>
      <c r="FF10" s="514"/>
      <c r="FG10" s="514"/>
      <c r="FH10" s="514"/>
      <c r="FI10" s="514"/>
      <c r="FJ10" s="514"/>
      <c r="FK10" s="514"/>
      <c r="FL10" s="514"/>
      <c r="FM10" s="514"/>
      <c r="FN10" s="514"/>
      <c r="FO10" s="514"/>
      <c r="FP10" s="514"/>
      <c r="FQ10" s="514"/>
      <c r="FR10" s="514"/>
      <c r="FS10" s="514"/>
      <c r="FT10" s="514"/>
      <c r="FU10" s="514"/>
      <c r="FV10" s="514"/>
      <c r="FW10" s="514"/>
      <c r="FX10" s="514"/>
      <c r="FY10" s="514"/>
      <c r="FZ10" s="514"/>
      <c r="GA10" s="514"/>
      <c r="GB10" s="514"/>
      <c r="GC10" s="514"/>
      <c r="GD10" s="514"/>
      <c r="GE10" s="514"/>
      <c r="GF10" s="514"/>
      <c r="GG10" s="514"/>
      <c r="GH10" s="514"/>
      <c r="GI10" s="514"/>
      <c r="GJ10" s="514"/>
      <c r="GK10" s="514"/>
      <c r="GL10" s="514"/>
      <c r="GM10" s="514"/>
      <c r="GN10" s="514"/>
      <c r="GO10" s="514"/>
      <c r="GP10" s="514"/>
      <c r="GQ10" s="514"/>
      <c r="GR10" s="514"/>
      <c r="GS10" s="514"/>
      <c r="GT10" s="514"/>
      <c r="GU10" s="514"/>
      <c r="GV10" s="514"/>
      <c r="GW10" s="514"/>
      <c r="GX10" s="514"/>
      <c r="GY10" s="514"/>
      <c r="GZ10" s="514"/>
      <c r="HA10" s="514"/>
      <c r="HB10" s="514"/>
      <c r="HC10" s="514"/>
      <c r="HD10" s="514"/>
      <c r="HE10" s="514"/>
      <c r="HF10" s="514"/>
      <c r="HG10" s="514"/>
      <c r="HH10" s="514"/>
      <c r="HI10" s="514"/>
      <c r="HJ10" s="514"/>
      <c r="HK10" s="514"/>
      <c r="HL10" s="514"/>
      <c r="HM10" s="514"/>
      <c r="HN10" s="514"/>
      <c r="HO10" s="514"/>
      <c r="HP10" s="514"/>
    </row>
    <row r="11" spans="1:224" s="513" customFormat="1" ht="15" customHeight="1">
      <c r="A11" s="551" t="s">
        <v>163</v>
      </c>
      <c r="B11" s="552">
        <v>3827</v>
      </c>
      <c r="C11" s="553">
        <v>4200</v>
      </c>
      <c r="D11" s="548">
        <v>4092</v>
      </c>
      <c r="E11" s="547" t="s">
        <v>17</v>
      </c>
      <c r="F11" s="549">
        <v>429</v>
      </c>
      <c r="G11" s="550">
        <v>369</v>
      </c>
      <c r="H11" s="550">
        <v>369</v>
      </c>
      <c r="I11" s="514"/>
      <c r="J11" s="588">
        <v>599</v>
      </c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514"/>
      <c r="AS11" s="514"/>
      <c r="AT11" s="514"/>
      <c r="AU11" s="514"/>
      <c r="AV11" s="514"/>
      <c r="AW11" s="514"/>
      <c r="AX11" s="514"/>
      <c r="AY11" s="514"/>
      <c r="AZ11" s="514"/>
      <c r="BA11" s="514"/>
      <c r="BB11" s="514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4"/>
      <c r="BP11" s="514"/>
      <c r="BQ11" s="514"/>
      <c r="BR11" s="514"/>
      <c r="BS11" s="514"/>
      <c r="BT11" s="514"/>
      <c r="BU11" s="514"/>
      <c r="BV11" s="514"/>
      <c r="BW11" s="514"/>
      <c r="BX11" s="514"/>
      <c r="BY11" s="514"/>
      <c r="BZ11" s="514"/>
      <c r="CA11" s="514"/>
      <c r="CB11" s="514"/>
      <c r="CC11" s="514"/>
      <c r="CD11" s="514"/>
      <c r="CE11" s="514"/>
      <c r="CF11" s="514"/>
      <c r="CG11" s="514"/>
      <c r="CH11" s="514"/>
      <c r="CI11" s="514"/>
      <c r="CJ11" s="514"/>
      <c r="CK11" s="514"/>
      <c r="CL11" s="514"/>
      <c r="CM11" s="514"/>
      <c r="CN11" s="514"/>
      <c r="CO11" s="514"/>
      <c r="CP11" s="514"/>
      <c r="CQ11" s="514"/>
      <c r="CR11" s="514"/>
      <c r="CS11" s="514"/>
      <c r="CT11" s="514"/>
      <c r="CU11" s="514"/>
      <c r="CV11" s="514"/>
      <c r="CW11" s="514"/>
      <c r="CX11" s="514"/>
      <c r="CY11" s="514"/>
      <c r="CZ11" s="514"/>
      <c r="DA11" s="514"/>
      <c r="DB11" s="514"/>
      <c r="DC11" s="514"/>
      <c r="DD11" s="514"/>
      <c r="DE11" s="514"/>
      <c r="DF11" s="514"/>
      <c r="DG11" s="514"/>
      <c r="DH11" s="514"/>
      <c r="DI11" s="514"/>
      <c r="DJ11" s="514"/>
      <c r="DK11" s="514"/>
      <c r="DL11" s="514"/>
      <c r="DM11" s="514"/>
      <c r="DN11" s="514"/>
      <c r="DO11" s="514"/>
      <c r="DP11" s="514"/>
      <c r="DQ11" s="514"/>
      <c r="DR11" s="514"/>
      <c r="DS11" s="514"/>
      <c r="DT11" s="514"/>
      <c r="DU11" s="514"/>
      <c r="DV11" s="514"/>
      <c r="DW11" s="514"/>
      <c r="DX11" s="514"/>
      <c r="DY11" s="514"/>
      <c r="DZ11" s="514"/>
      <c r="EA11" s="514"/>
      <c r="EB11" s="514"/>
      <c r="EC11" s="514"/>
      <c r="ED11" s="514"/>
      <c r="EE11" s="514"/>
      <c r="EF11" s="514"/>
      <c r="EG11" s="514"/>
      <c r="EH11" s="514"/>
      <c r="EI11" s="514"/>
      <c r="EJ11" s="514"/>
      <c r="EK11" s="514"/>
      <c r="EL11" s="514"/>
      <c r="EM11" s="514"/>
      <c r="EN11" s="514"/>
      <c r="EO11" s="514"/>
      <c r="EP11" s="514"/>
      <c r="EQ11" s="514"/>
      <c r="ER11" s="514"/>
      <c r="ES11" s="514"/>
      <c r="ET11" s="514"/>
      <c r="EU11" s="514"/>
      <c r="EV11" s="514"/>
      <c r="EW11" s="514"/>
      <c r="EX11" s="514"/>
      <c r="EY11" s="514"/>
      <c r="EZ11" s="514"/>
      <c r="FA11" s="514"/>
      <c r="FB11" s="514"/>
      <c r="FC11" s="514"/>
      <c r="FD11" s="514"/>
      <c r="FE11" s="514"/>
      <c r="FF11" s="514"/>
      <c r="FG11" s="514"/>
      <c r="FH11" s="514"/>
      <c r="FI11" s="514"/>
      <c r="FJ11" s="514"/>
      <c r="FK11" s="514"/>
      <c r="FL11" s="514"/>
      <c r="FM11" s="514"/>
      <c r="FN11" s="514"/>
      <c r="FO11" s="514"/>
      <c r="FP11" s="514"/>
      <c r="FQ11" s="514"/>
      <c r="FR11" s="514"/>
      <c r="FS11" s="514"/>
      <c r="FT11" s="514"/>
      <c r="FU11" s="514"/>
      <c r="FV11" s="514"/>
      <c r="FW11" s="514"/>
      <c r="FX11" s="514"/>
      <c r="FY11" s="514"/>
      <c r="FZ11" s="514"/>
      <c r="GA11" s="514"/>
      <c r="GB11" s="514"/>
      <c r="GC11" s="514"/>
      <c r="GD11" s="514"/>
      <c r="GE11" s="514"/>
      <c r="GF11" s="514"/>
      <c r="GG11" s="514"/>
      <c r="GH11" s="514"/>
      <c r="GI11" s="514"/>
      <c r="GJ11" s="514"/>
      <c r="GK11" s="514"/>
      <c r="GL11" s="514"/>
      <c r="GM11" s="514"/>
      <c r="GN11" s="514"/>
      <c r="GO11" s="514"/>
      <c r="GP11" s="514"/>
      <c r="GQ11" s="514"/>
      <c r="GR11" s="514"/>
      <c r="GS11" s="514"/>
      <c r="GT11" s="514"/>
      <c r="GU11" s="514"/>
      <c r="GV11" s="514"/>
      <c r="GW11" s="514"/>
      <c r="GX11" s="514"/>
      <c r="GY11" s="514"/>
      <c r="GZ11" s="514"/>
      <c r="HA11" s="514"/>
      <c r="HB11" s="514"/>
      <c r="HC11" s="514"/>
      <c r="HD11" s="514"/>
      <c r="HE11" s="514"/>
      <c r="HF11" s="514"/>
      <c r="HG11" s="514"/>
      <c r="HH11" s="514"/>
      <c r="HI11" s="514"/>
      <c r="HJ11" s="514"/>
      <c r="HK11" s="514"/>
      <c r="HL11" s="514"/>
      <c r="HM11" s="514"/>
      <c r="HN11" s="514"/>
      <c r="HO11" s="514"/>
      <c r="HP11" s="514"/>
    </row>
    <row r="12" spans="1:224" s="513" customFormat="1" ht="15" customHeight="1">
      <c r="A12" s="551" t="s">
        <v>164</v>
      </c>
      <c r="B12" s="552">
        <v>644</v>
      </c>
      <c r="C12" s="553">
        <v>658</v>
      </c>
      <c r="D12" s="548">
        <v>754</v>
      </c>
      <c r="E12" s="547" t="s">
        <v>18</v>
      </c>
      <c r="F12" s="549">
        <v>12300</v>
      </c>
      <c r="G12" s="550">
        <v>10578</v>
      </c>
      <c r="H12" s="550">
        <v>10578</v>
      </c>
      <c r="I12" s="514"/>
      <c r="J12" s="587">
        <v>13366</v>
      </c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4"/>
      <c r="AY12" s="514"/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  <c r="BO12" s="514"/>
      <c r="BP12" s="514"/>
      <c r="BQ12" s="514"/>
      <c r="BR12" s="514"/>
      <c r="BS12" s="514"/>
      <c r="BT12" s="514"/>
      <c r="BU12" s="514"/>
      <c r="BV12" s="514"/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4"/>
      <c r="CI12" s="514"/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4"/>
      <c r="DJ12" s="514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4"/>
      <c r="DV12" s="514"/>
      <c r="DW12" s="514"/>
      <c r="DX12" s="514"/>
      <c r="DY12" s="514"/>
      <c r="DZ12" s="514"/>
      <c r="EA12" s="514"/>
      <c r="EB12" s="514"/>
      <c r="EC12" s="514"/>
      <c r="ED12" s="514"/>
      <c r="EE12" s="514"/>
      <c r="EF12" s="514"/>
      <c r="EG12" s="514"/>
      <c r="EH12" s="514"/>
      <c r="EI12" s="514"/>
      <c r="EJ12" s="514"/>
      <c r="EK12" s="514"/>
      <c r="EL12" s="514"/>
      <c r="EM12" s="514"/>
      <c r="EN12" s="514"/>
      <c r="EO12" s="514"/>
      <c r="EP12" s="514"/>
      <c r="EQ12" s="514"/>
      <c r="ER12" s="514"/>
      <c r="ES12" s="514"/>
      <c r="ET12" s="514"/>
      <c r="EU12" s="514"/>
      <c r="EV12" s="514"/>
      <c r="EW12" s="514"/>
      <c r="EX12" s="514"/>
      <c r="EY12" s="514"/>
      <c r="EZ12" s="514"/>
      <c r="FA12" s="514"/>
      <c r="FB12" s="514"/>
      <c r="FC12" s="514"/>
      <c r="FD12" s="514"/>
      <c r="FE12" s="514"/>
      <c r="FF12" s="514"/>
      <c r="FG12" s="514"/>
      <c r="FH12" s="514"/>
      <c r="FI12" s="514"/>
      <c r="FJ12" s="514"/>
      <c r="FK12" s="514"/>
      <c r="FL12" s="514"/>
      <c r="FM12" s="514"/>
      <c r="FN12" s="514"/>
      <c r="FO12" s="514"/>
      <c r="FP12" s="514"/>
      <c r="FQ12" s="514"/>
      <c r="FR12" s="514"/>
      <c r="FS12" s="514"/>
      <c r="FT12" s="514"/>
      <c r="FU12" s="514"/>
      <c r="FV12" s="514"/>
      <c r="FW12" s="514"/>
      <c r="FX12" s="514"/>
      <c r="FY12" s="514"/>
      <c r="FZ12" s="514"/>
      <c r="GA12" s="514"/>
      <c r="GB12" s="514"/>
      <c r="GC12" s="514"/>
      <c r="GD12" s="514"/>
      <c r="GE12" s="514"/>
      <c r="GF12" s="514"/>
      <c r="GG12" s="514"/>
      <c r="GH12" s="514"/>
      <c r="GI12" s="514"/>
      <c r="GJ12" s="514"/>
      <c r="GK12" s="514"/>
      <c r="GL12" s="514"/>
      <c r="GM12" s="514"/>
      <c r="GN12" s="514"/>
      <c r="GO12" s="514"/>
      <c r="GP12" s="514"/>
      <c r="GQ12" s="514"/>
      <c r="GR12" s="514"/>
      <c r="GS12" s="514"/>
      <c r="GT12" s="514"/>
      <c r="GU12" s="514"/>
      <c r="GV12" s="514"/>
      <c r="GW12" s="514"/>
      <c r="GX12" s="514"/>
      <c r="GY12" s="514"/>
      <c r="GZ12" s="514"/>
      <c r="HA12" s="514"/>
      <c r="HB12" s="514"/>
      <c r="HC12" s="514"/>
      <c r="HD12" s="514"/>
      <c r="HE12" s="514"/>
      <c r="HF12" s="514"/>
      <c r="HG12" s="514"/>
      <c r="HH12" s="514"/>
      <c r="HI12" s="514"/>
      <c r="HJ12" s="514"/>
      <c r="HK12" s="514"/>
      <c r="HL12" s="514"/>
      <c r="HM12" s="514"/>
      <c r="HN12" s="514"/>
      <c r="HO12" s="514"/>
      <c r="HP12" s="514"/>
    </row>
    <row r="13" spans="1:224" s="513" customFormat="1" ht="15" customHeight="1">
      <c r="A13" s="551" t="s">
        <v>165</v>
      </c>
      <c r="B13" s="552">
        <v>296</v>
      </c>
      <c r="C13" s="553">
        <v>320</v>
      </c>
      <c r="D13" s="548">
        <v>196</v>
      </c>
      <c r="E13" s="547" t="s">
        <v>19</v>
      </c>
      <c r="F13" s="549">
        <v>53303</v>
      </c>
      <c r="G13" s="550">
        <v>57049</v>
      </c>
      <c r="H13" s="550">
        <f>52049-400</f>
        <v>51649</v>
      </c>
      <c r="I13" s="514"/>
      <c r="J13" s="587">
        <v>63034</v>
      </c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14"/>
      <c r="AS13" s="514"/>
      <c r="AT13" s="514"/>
      <c r="AU13" s="514"/>
      <c r="AV13" s="514"/>
      <c r="AW13" s="514"/>
      <c r="AX13" s="514"/>
      <c r="AY13" s="514"/>
      <c r="AZ13" s="514"/>
      <c r="BA13" s="514"/>
      <c r="BB13" s="514"/>
      <c r="BC13" s="514"/>
      <c r="BD13" s="514"/>
      <c r="BE13" s="514"/>
      <c r="BF13" s="514"/>
      <c r="BG13" s="514"/>
      <c r="BH13" s="514"/>
      <c r="BI13" s="514"/>
      <c r="BJ13" s="514"/>
      <c r="BK13" s="514"/>
      <c r="BL13" s="514"/>
      <c r="BM13" s="514"/>
      <c r="BN13" s="514"/>
      <c r="BO13" s="514"/>
      <c r="BP13" s="514"/>
      <c r="BQ13" s="514"/>
      <c r="BR13" s="514"/>
      <c r="BS13" s="514"/>
      <c r="BT13" s="514"/>
      <c r="BU13" s="514"/>
      <c r="BV13" s="514"/>
      <c r="BW13" s="514"/>
      <c r="BX13" s="514"/>
      <c r="BY13" s="514"/>
      <c r="BZ13" s="514"/>
      <c r="CA13" s="514"/>
      <c r="CB13" s="514"/>
      <c r="CC13" s="514"/>
      <c r="CD13" s="514"/>
      <c r="CE13" s="514"/>
      <c r="CF13" s="514"/>
      <c r="CG13" s="514"/>
      <c r="CH13" s="514"/>
      <c r="CI13" s="514"/>
      <c r="CJ13" s="514"/>
      <c r="CK13" s="514"/>
      <c r="CL13" s="514"/>
      <c r="CM13" s="514"/>
      <c r="CN13" s="514"/>
      <c r="CO13" s="514"/>
      <c r="CP13" s="514"/>
      <c r="CQ13" s="514"/>
      <c r="CR13" s="514"/>
      <c r="CS13" s="514"/>
      <c r="CT13" s="514"/>
      <c r="CU13" s="514"/>
      <c r="CV13" s="514"/>
      <c r="CW13" s="514"/>
      <c r="CX13" s="514"/>
      <c r="CY13" s="514"/>
      <c r="CZ13" s="514"/>
      <c r="DA13" s="514"/>
      <c r="DB13" s="514"/>
      <c r="DC13" s="514"/>
      <c r="DD13" s="514"/>
      <c r="DE13" s="514"/>
      <c r="DF13" s="514"/>
      <c r="DG13" s="514"/>
      <c r="DH13" s="514"/>
      <c r="DI13" s="514"/>
      <c r="DJ13" s="514"/>
      <c r="DK13" s="514"/>
      <c r="DL13" s="514"/>
      <c r="DM13" s="514"/>
      <c r="DN13" s="514"/>
      <c r="DO13" s="514"/>
      <c r="DP13" s="514"/>
      <c r="DQ13" s="514"/>
      <c r="DR13" s="514"/>
      <c r="DS13" s="514"/>
      <c r="DT13" s="514"/>
      <c r="DU13" s="514"/>
      <c r="DV13" s="514"/>
      <c r="DW13" s="514"/>
      <c r="DX13" s="514"/>
      <c r="DY13" s="514"/>
      <c r="DZ13" s="514"/>
      <c r="EA13" s="514"/>
      <c r="EB13" s="514"/>
      <c r="EC13" s="514"/>
      <c r="ED13" s="514"/>
      <c r="EE13" s="514"/>
      <c r="EF13" s="514"/>
      <c r="EG13" s="514"/>
      <c r="EH13" s="514"/>
      <c r="EI13" s="514"/>
      <c r="EJ13" s="514"/>
      <c r="EK13" s="514"/>
      <c r="EL13" s="514"/>
      <c r="EM13" s="514"/>
      <c r="EN13" s="514"/>
      <c r="EO13" s="514"/>
      <c r="EP13" s="514"/>
      <c r="EQ13" s="514"/>
      <c r="ER13" s="514"/>
      <c r="ES13" s="514"/>
      <c r="ET13" s="514"/>
      <c r="EU13" s="514"/>
      <c r="EV13" s="514"/>
      <c r="EW13" s="514"/>
      <c r="EX13" s="514"/>
      <c r="EY13" s="514"/>
      <c r="EZ13" s="514"/>
      <c r="FA13" s="514"/>
      <c r="FB13" s="514"/>
      <c r="FC13" s="514"/>
      <c r="FD13" s="514"/>
      <c r="FE13" s="514"/>
      <c r="FF13" s="514"/>
      <c r="FG13" s="514"/>
      <c r="FH13" s="514"/>
      <c r="FI13" s="514"/>
      <c r="FJ13" s="514"/>
      <c r="FK13" s="514"/>
      <c r="FL13" s="514"/>
      <c r="FM13" s="514"/>
      <c r="FN13" s="514"/>
      <c r="FO13" s="514"/>
      <c r="FP13" s="514"/>
      <c r="FQ13" s="514"/>
      <c r="FR13" s="514"/>
      <c r="FS13" s="514"/>
      <c r="FT13" s="514"/>
      <c r="FU13" s="514"/>
      <c r="FV13" s="514"/>
      <c r="FW13" s="514"/>
      <c r="FX13" s="514"/>
      <c r="FY13" s="514"/>
      <c r="FZ13" s="514"/>
      <c r="GA13" s="514"/>
      <c r="GB13" s="514"/>
      <c r="GC13" s="514"/>
      <c r="GD13" s="514"/>
      <c r="GE13" s="514"/>
      <c r="GF13" s="514"/>
      <c r="GG13" s="514"/>
      <c r="GH13" s="514"/>
      <c r="GI13" s="514"/>
      <c r="GJ13" s="514"/>
      <c r="GK13" s="514"/>
      <c r="GL13" s="514"/>
      <c r="GM13" s="514"/>
      <c r="GN13" s="514"/>
      <c r="GO13" s="514"/>
      <c r="GP13" s="514"/>
      <c r="GQ13" s="514"/>
      <c r="GR13" s="514"/>
      <c r="GS13" s="514"/>
      <c r="GT13" s="514"/>
      <c r="GU13" s="514"/>
      <c r="GV13" s="514"/>
      <c r="GW13" s="514"/>
      <c r="GX13" s="514"/>
      <c r="GY13" s="514"/>
      <c r="GZ13" s="514"/>
      <c r="HA13" s="514"/>
      <c r="HB13" s="514"/>
      <c r="HC13" s="514"/>
      <c r="HD13" s="514"/>
      <c r="HE13" s="514"/>
      <c r="HF13" s="514"/>
      <c r="HG13" s="514"/>
      <c r="HH13" s="514"/>
      <c r="HI13" s="514"/>
      <c r="HJ13" s="514"/>
      <c r="HK13" s="514"/>
      <c r="HL13" s="514"/>
      <c r="HM13" s="514"/>
      <c r="HN13" s="514"/>
      <c r="HO13" s="514"/>
      <c r="HP13" s="514"/>
    </row>
    <row r="14" spans="1:224" s="513" customFormat="1" ht="15" customHeight="1">
      <c r="A14" s="551" t="s">
        <v>166</v>
      </c>
      <c r="B14" s="552">
        <v>1245</v>
      </c>
      <c r="C14" s="553">
        <v>1352</v>
      </c>
      <c r="D14" s="548">
        <v>1205</v>
      </c>
      <c r="E14" s="547" t="s">
        <v>20</v>
      </c>
      <c r="F14" s="549">
        <v>355</v>
      </c>
      <c r="G14" s="550">
        <v>305</v>
      </c>
      <c r="H14" s="550">
        <v>165</v>
      </c>
      <c r="I14" s="514"/>
      <c r="J14" s="588">
        <v>173</v>
      </c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514"/>
      <c r="AS14" s="514"/>
      <c r="AT14" s="514"/>
      <c r="AU14" s="514"/>
      <c r="AV14" s="514"/>
      <c r="AW14" s="514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4"/>
      <c r="BM14" s="514"/>
      <c r="BN14" s="514"/>
      <c r="BO14" s="514"/>
      <c r="BP14" s="514"/>
      <c r="BQ14" s="514"/>
      <c r="BR14" s="514"/>
      <c r="BS14" s="514"/>
      <c r="BT14" s="514"/>
      <c r="BU14" s="514"/>
      <c r="BV14" s="514"/>
      <c r="BW14" s="514"/>
      <c r="BX14" s="514"/>
      <c r="BY14" s="514"/>
      <c r="BZ14" s="514"/>
      <c r="CA14" s="514"/>
      <c r="CB14" s="514"/>
      <c r="CC14" s="514"/>
      <c r="CD14" s="514"/>
      <c r="CE14" s="514"/>
      <c r="CF14" s="514"/>
      <c r="CG14" s="514"/>
      <c r="CH14" s="514"/>
      <c r="CI14" s="514"/>
      <c r="CJ14" s="514"/>
      <c r="CK14" s="514"/>
      <c r="CL14" s="514"/>
      <c r="CM14" s="514"/>
      <c r="CN14" s="514"/>
      <c r="CO14" s="514"/>
      <c r="CP14" s="514"/>
      <c r="CQ14" s="514"/>
      <c r="CR14" s="514"/>
      <c r="CS14" s="514"/>
      <c r="CT14" s="514"/>
      <c r="CU14" s="514"/>
      <c r="CV14" s="514"/>
      <c r="CW14" s="514"/>
      <c r="CX14" s="514"/>
      <c r="CY14" s="514"/>
      <c r="CZ14" s="514"/>
      <c r="DA14" s="514"/>
      <c r="DB14" s="514"/>
      <c r="DC14" s="514"/>
      <c r="DD14" s="514"/>
      <c r="DE14" s="514"/>
      <c r="DF14" s="514"/>
      <c r="DG14" s="514"/>
      <c r="DH14" s="514"/>
      <c r="DI14" s="514"/>
      <c r="DJ14" s="514"/>
      <c r="DK14" s="514"/>
      <c r="DL14" s="514"/>
      <c r="DM14" s="514"/>
      <c r="DN14" s="514"/>
      <c r="DO14" s="514"/>
      <c r="DP14" s="514"/>
      <c r="DQ14" s="514"/>
      <c r="DR14" s="514"/>
      <c r="DS14" s="514"/>
      <c r="DT14" s="514"/>
      <c r="DU14" s="514"/>
      <c r="DV14" s="514"/>
      <c r="DW14" s="514"/>
      <c r="DX14" s="514"/>
      <c r="DY14" s="514"/>
      <c r="DZ14" s="514"/>
      <c r="EA14" s="514"/>
      <c r="EB14" s="514"/>
      <c r="EC14" s="514"/>
      <c r="ED14" s="514"/>
      <c r="EE14" s="514"/>
      <c r="EF14" s="514"/>
      <c r="EG14" s="514"/>
      <c r="EH14" s="514"/>
      <c r="EI14" s="514"/>
      <c r="EJ14" s="514"/>
      <c r="EK14" s="514"/>
      <c r="EL14" s="514"/>
      <c r="EM14" s="514"/>
      <c r="EN14" s="514"/>
      <c r="EO14" s="514"/>
      <c r="EP14" s="514"/>
      <c r="EQ14" s="514"/>
      <c r="ER14" s="514"/>
      <c r="ES14" s="514"/>
      <c r="ET14" s="514"/>
      <c r="EU14" s="514"/>
      <c r="EV14" s="514"/>
      <c r="EW14" s="514"/>
      <c r="EX14" s="514"/>
      <c r="EY14" s="514"/>
      <c r="EZ14" s="514"/>
      <c r="FA14" s="514"/>
      <c r="FB14" s="514"/>
      <c r="FC14" s="514"/>
      <c r="FD14" s="514"/>
      <c r="FE14" s="514"/>
      <c r="FF14" s="514"/>
      <c r="FG14" s="514"/>
      <c r="FH14" s="514"/>
      <c r="FI14" s="514"/>
      <c r="FJ14" s="514"/>
      <c r="FK14" s="514"/>
      <c r="FL14" s="514"/>
      <c r="FM14" s="514"/>
      <c r="FN14" s="514"/>
      <c r="FO14" s="514"/>
      <c r="FP14" s="514"/>
      <c r="FQ14" s="514"/>
      <c r="FR14" s="514"/>
      <c r="FS14" s="514"/>
      <c r="FT14" s="514"/>
      <c r="FU14" s="514"/>
      <c r="FV14" s="514"/>
      <c r="FW14" s="514"/>
      <c r="FX14" s="514"/>
      <c r="FY14" s="514"/>
      <c r="FZ14" s="514"/>
      <c r="GA14" s="514"/>
      <c r="GB14" s="514"/>
      <c r="GC14" s="514"/>
      <c r="GD14" s="514"/>
      <c r="GE14" s="514"/>
      <c r="GF14" s="514"/>
      <c r="GG14" s="514"/>
      <c r="GH14" s="514"/>
      <c r="GI14" s="514"/>
      <c r="GJ14" s="514"/>
      <c r="GK14" s="514"/>
      <c r="GL14" s="514"/>
      <c r="GM14" s="514"/>
      <c r="GN14" s="514"/>
      <c r="GO14" s="514"/>
      <c r="GP14" s="514"/>
      <c r="GQ14" s="514"/>
      <c r="GR14" s="514"/>
      <c r="GS14" s="514"/>
      <c r="GT14" s="514"/>
      <c r="GU14" s="514"/>
      <c r="GV14" s="514"/>
      <c r="GW14" s="514"/>
      <c r="GX14" s="514"/>
      <c r="GY14" s="514"/>
      <c r="GZ14" s="514"/>
      <c r="HA14" s="514"/>
      <c r="HB14" s="514"/>
      <c r="HC14" s="514"/>
      <c r="HD14" s="514"/>
      <c r="HE14" s="514"/>
      <c r="HF14" s="514"/>
      <c r="HG14" s="514"/>
      <c r="HH14" s="514"/>
      <c r="HI14" s="514"/>
      <c r="HJ14" s="514"/>
      <c r="HK14" s="514"/>
      <c r="HL14" s="514"/>
      <c r="HM14" s="514"/>
      <c r="HN14" s="514"/>
      <c r="HO14" s="514"/>
      <c r="HP14" s="514"/>
    </row>
    <row r="15" spans="1:224" s="513" customFormat="1" ht="15" customHeight="1">
      <c r="A15" s="551" t="s">
        <v>167</v>
      </c>
      <c r="B15" s="552">
        <v>798</v>
      </c>
      <c r="C15" s="553">
        <v>1104</v>
      </c>
      <c r="D15" s="548">
        <v>1193</v>
      </c>
      <c r="E15" s="547" t="s">
        <v>168</v>
      </c>
      <c r="F15" s="549">
        <v>8316</v>
      </c>
      <c r="G15" s="550">
        <v>9152</v>
      </c>
      <c r="H15" s="550">
        <v>5517</v>
      </c>
      <c r="I15" s="514"/>
      <c r="J15" s="587">
        <v>6589</v>
      </c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14"/>
      <c r="AS15" s="514"/>
      <c r="AT15" s="514"/>
      <c r="AU15" s="514"/>
      <c r="AV15" s="514"/>
      <c r="AW15" s="514"/>
      <c r="AX15" s="514"/>
      <c r="AY15" s="514"/>
      <c r="AZ15" s="514"/>
      <c r="BA15" s="514"/>
      <c r="BB15" s="514"/>
      <c r="BC15" s="514"/>
      <c r="BD15" s="514"/>
      <c r="BE15" s="514"/>
      <c r="BF15" s="514"/>
      <c r="BG15" s="514"/>
      <c r="BH15" s="514"/>
      <c r="BI15" s="514"/>
      <c r="BJ15" s="514"/>
      <c r="BK15" s="514"/>
      <c r="BL15" s="514"/>
      <c r="BM15" s="514"/>
      <c r="BN15" s="514"/>
      <c r="BO15" s="514"/>
      <c r="BP15" s="514"/>
      <c r="BQ15" s="514"/>
      <c r="BR15" s="514"/>
      <c r="BS15" s="514"/>
      <c r="BT15" s="514"/>
      <c r="BU15" s="514"/>
      <c r="BV15" s="514"/>
      <c r="BW15" s="514"/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4"/>
      <c r="DV15" s="514"/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4"/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  <c r="FL15" s="514"/>
      <c r="FM15" s="514"/>
      <c r="FN15" s="514"/>
      <c r="FO15" s="514"/>
      <c r="FP15" s="514"/>
      <c r="FQ15" s="514"/>
      <c r="FR15" s="514"/>
      <c r="FS15" s="514"/>
      <c r="FT15" s="514"/>
      <c r="FU15" s="514"/>
      <c r="FV15" s="514"/>
      <c r="FW15" s="514"/>
      <c r="FX15" s="514"/>
      <c r="FY15" s="514"/>
      <c r="FZ15" s="514"/>
      <c r="GA15" s="514"/>
      <c r="GB15" s="514"/>
      <c r="GC15" s="514"/>
      <c r="GD15" s="514"/>
      <c r="GE15" s="514"/>
      <c r="GF15" s="514"/>
      <c r="GG15" s="514"/>
      <c r="GH15" s="514"/>
      <c r="GI15" s="514"/>
      <c r="GJ15" s="514"/>
      <c r="GK15" s="514"/>
      <c r="GL15" s="514"/>
      <c r="GM15" s="514"/>
      <c r="GN15" s="514"/>
      <c r="GO15" s="514"/>
      <c r="GP15" s="514"/>
      <c r="GQ15" s="514"/>
      <c r="GR15" s="514"/>
      <c r="GS15" s="514"/>
      <c r="GT15" s="514"/>
      <c r="GU15" s="514"/>
      <c r="GV15" s="514"/>
      <c r="GW15" s="514"/>
      <c r="GX15" s="514"/>
      <c r="GY15" s="514"/>
      <c r="GZ15" s="514"/>
      <c r="HA15" s="514"/>
      <c r="HB15" s="514"/>
      <c r="HC15" s="514"/>
      <c r="HD15" s="514"/>
      <c r="HE15" s="514"/>
      <c r="HF15" s="514"/>
      <c r="HG15" s="514"/>
      <c r="HH15" s="514"/>
      <c r="HI15" s="514"/>
      <c r="HJ15" s="514"/>
      <c r="HK15" s="514"/>
      <c r="HL15" s="514"/>
      <c r="HM15" s="514"/>
      <c r="HN15" s="514"/>
      <c r="HO15" s="514"/>
      <c r="HP15" s="514"/>
    </row>
    <row r="16" spans="1:224" s="513" customFormat="1" ht="15" customHeight="1">
      <c r="A16" s="551" t="s">
        <v>169</v>
      </c>
      <c r="B16" s="552">
        <v>491</v>
      </c>
      <c r="C16" s="553">
        <v>520</v>
      </c>
      <c r="D16" s="548">
        <v>549</v>
      </c>
      <c r="E16" s="547" t="s">
        <v>22</v>
      </c>
      <c r="F16" s="549">
        <v>71869</v>
      </c>
      <c r="G16" s="550">
        <v>53220</v>
      </c>
      <c r="H16" s="550">
        <v>47491.5</v>
      </c>
      <c r="I16" s="514"/>
      <c r="J16" s="587">
        <v>62113</v>
      </c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514"/>
      <c r="AS16" s="514"/>
      <c r="AT16" s="514"/>
      <c r="AU16" s="514"/>
      <c r="AV16" s="514"/>
      <c r="AW16" s="514"/>
      <c r="AX16" s="514"/>
      <c r="AY16" s="514"/>
      <c r="AZ16" s="514"/>
      <c r="BA16" s="514"/>
      <c r="BB16" s="514"/>
      <c r="BC16" s="514"/>
      <c r="BD16" s="514"/>
      <c r="BE16" s="514"/>
      <c r="BF16" s="514"/>
      <c r="BG16" s="514"/>
      <c r="BH16" s="514"/>
      <c r="BI16" s="514"/>
      <c r="BJ16" s="514"/>
      <c r="BK16" s="514"/>
      <c r="BL16" s="514"/>
      <c r="BM16" s="514"/>
      <c r="BN16" s="514"/>
      <c r="BO16" s="514"/>
      <c r="BP16" s="514"/>
      <c r="BQ16" s="514"/>
      <c r="BR16" s="514"/>
      <c r="BS16" s="514"/>
      <c r="BT16" s="514"/>
      <c r="BU16" s="514"/>
      <c r="BV16" s="514"/>
      <c r="BW16" s="514"/>
      <c r="BX16" s="514"/>
      <c r="BY16" s="514"/>
      <c r="BZ16" s="514"/>
      <c r="CA16" s="514"/>
      <c r="CB16" s="514"/>
      <c r="CC16" s="514"/>
      <c r="CD16" s="514"/>
      <c r="CE16" s="514"/>
      <c r="CF16" s="514"/>
      <c r="CG16" s="514"/>
      <c r="CH16" s="514"/>
      <c r="CI16" s="514"/>
      <c r="CJ16" s="514"/>
      <c r="CK16" s="514"/>
      <c r="CL16" s="514"/>
      <c r="CM16" s="514"/>
      <c r="CN16" s="514"/>
      <c r="CO16" s="514"/>
      <c r="CP16" s="514"/>
      <c r="CQ16" s="514"/>
      <c r="CR16" s="514"/>
      <c r="CS16" s="514"/>
      <c r="CT16" s="514"/>
      <c r="CU16" s="514"/>
      <c r="CV16" s="514"/>
      <c r="CW16" s="514"/>
      <c r="CX16" s="514"/>
      <c r="CY16" s="514"/>
      <c r="CZ16" s="514"/>
      <c r="DA16" s="514"/>
      <c r="DB16" s="514"/>
      <c r="DC16" s="514"/>
      <c r="DD16" s="514"/>
      <c r="DE16" s="514"/>
      <c r="DF16" s="514"/>
      <c r="DG16" s="514"/>
      <c r="DH16" s="514"/>
      <c r="DI16" s="514"/>
      <c r="DJ16" s="514"/>
      <c r="DK16" s="514"/>
      <c r="DL16" s="514"/>
      <c r="DM16" s="514"/>
      <c r="DN16" s="514"/>
      <c r="DO16" s="514"/>
      <c r="DP16" s="514"/>
      <c r="DQ16" s="514"/>
      <c r="DR16" s="514"/>
      <c r="DS16" s="514"/>
      <c r="DT16" s="514"/>
      <c r="DU16" s="514"/>
      <c r="DV16" s="514"/>
      <c r="DW16" s="514"/>
      <c r="DX16" s="514"/>
      <c r="DY16" s="514"/>
      <c r="DZ16" s="514"/>
      <c r="EA16" s="514"/>
      <c r="EB16" s="514"/>
      <c r="EC16" s="514"/>
      <c r="ED16" s="514"/>
      <c r="EE16" s="514"/>
      <c r="EF16" s="514"/>
      <c r="EG16" s="514"/>
      <c r="EH16" s="514"/>
      <c r="EI16" s="514"/>
      <c r="EJ16" s="514"/>
      <c r="EK16" s="514"/>
      <c r="EL16" s="514"/>
      <c r="EM16" s="514"/>
      <c r="EN16" s="514"/>
      <c r="EO16" s="514"/>
      <c r="EP16" s="514"/>
      <c r="EQ16" s="514"/>
      <c r="ER16" s="514"/>
      <c r="ES16" s="514"/>
      <c r="ET16" s="514"/>
      <c r="EU16" s="514"/>
      <c r="EV16" s="514"/>
      <c r="EW16" s="514"/>
      <c r="EX16" s="514"/>
      <c r="EY16" s="514"/>
      <c r="EZ16" s="514"/>
      <c r="FA16" s="514"/>
      <c r="FB16" s="514"/>
      <c r="FC16" s="514"/>
      <c r="FD16" s="514"/>
      <c r="FE16" s="514"/>
      <c r="FF16" s="514"/>
      <c r="FG16" s="514"/>
      <c r="FH16" s="514"/>
      <c r="FI16" s="514"/>
      <c r="FJ16" s="514"/>
      <c r="FK16" s="514"/>
      <c r="FL16" s="514"/>
      <c r="FM16" s="514"/>
      <c r="FN16" s="514"/>
      <c r="FO16" s="514"/>
      <c r="FP16" s="514"/>
      <c r="FQ16" s="514"/>
      <c r="FR16" s="514"/>
      <c r="FS16" s="514"/>
      <c r="FT16" s="514"/>
      <c r="FU16" s="514"/>
      <c r="FV16" s="514"/>
      <c r="FW16" s="514"/>
      <c r="FX16" s="514"/>
      <c r="FY16" s="514"/>
      <c r="FZ16" s="514"/>
      <c r="GA16" s="514"/>
      <c r="GB16" s="514"/>
      <c r="GC16" s="514"/>
      <c r="GD16" s="514"/>
      <c r="GE16" s="514"/>
      <c r="GF16" s="514"/>
      <c r="GG16" s="514"/>
      <c r="GH16" s="514"/>
      <c r="GI16" s="514"/>
      <c r="GJ16" s="514"/>
      <c r="GK16" s="514"/>
      <c r="GL16" s="514"/>
      <c r="GM16" s="514"/>
      <c r="GN16" s="514"/>
      <c r="GO16" s="514"/>
      <c r="GP16" s="514"/>
      <c r="GQ16" s="514"/>
      <c r="GR16" s="514"/>
      <c r="GS16" s="514"/>
      <c r="GT16" s="514"/>
      <c r="GU16" s="514"/>
      <c r="GV16" s="514"/>
      <c r="GW16" s="514"/>
      <c r="GX16" s="514"/>
      <c r="GY16" s="514"/>
      <c r="GZ16" s="514"/>
      <c r="HA16" s="514"/>
      <c r="HB16" s="514"/>
      <c r="HC16" s="514"/>
      <c r="HD16" s="514"/>
      <c r="HE16" s="514"/>
      <c r="HF16" s="514"/>
      <c r="HG16" s="514"/>
      <c r="HH16" s="514"/>
      <c r="HI16" s="514"/>
      <c r="HJ16" s="514"/>
      <c r="HK16" s="514"/>
      <c r="HL16" s="514"/>
      <c r="HM16" s="514"/>
      <c r="HN16" s="514"/>
      <c r="HO16" s="514"/>
      <c r="HP16" s="514"/>
    </row>
    <row r="17" spans="1:224" s="513" customFormat="1" ht="15" customHeight="1">
      <c r="A17" s="551" t="s">
        <v>170</v>
      </c>
      <c r="B17" s="552">
        <v>1755</v>
      </c>
      <c r="C17" s="553">
        <v>2480</v>
      </c>
      <c r="D17" s="548">
        <v>1977</v>
      </c>
      <c r="E17" s="547" t="s">
        <v>171</v>
      </c>
      <c r="F17" s="549">
        <v>64729</v>
      </c>
      <c r="G17" s="550">
        <v>58915</v>
      </c>
      <c r="H17" s="550">
        <v>28796</v>
      </c>
      <c r="I17" s="514"/>
      <c r="J17" s="587">
        <v>30796</v>
      </c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4"/>
      <c r="AU17" s="514"/>
      <c r="AV17" s="514"/>
      <c r="AW17" s="514"/>
      <c r="AX17" s="514"/>
      <c r="AY17" s="514"/>
      <c r="AZ17" s="514"/>
      <c r="BA17" s="514"/>
      <c r="BB17" s="514"/>
      <c r="BC17" s="514"/>
      <c r="BD17" s="514"/>
      <c r="BE17" s="514"/>
      <c r="BF17" s="514"/>
      <c r="BG17" s="514"/>
      <c r="BH17" s="514"/>
      <c r="BI17" s="514"/>
      <c r="BJ17" s="514"/>
      <c r="BK17" s="514"/>
      <c r="BL17" s="514"/>
      <c r="BM17" s="514"/>
      <c r="BN17" s="514"/>
      <c r="BO17" s="514"/>
      <c r="BP17" s="514"/>
      <c r="BQ17" s="514"/>
      <c r="BR17" s="514"/>
      <c r="BS17" s="514"/>
      <c r="BT17" s="514"/>
      <c r="BU17" s="514"/>
      <c r="BV17" s="514"/>
      <c r="BW17" s="514"/>
      <c r="BX17" s="514"/>
      <c r="BY17" s="514"/>
      <c r="BZ17" s="514"/>
      <c r="CA17" s="514"/>
      <c r="CB17" s="514"/>
      <c r="CC17" s="514"/>
      <c r="CD17" s="514"/>
      <c r="CE17" s="514"/>
      <c r="CF17" s="514"/>
      <c r="CG17" s="514"/>
      <c r="CH17" s="514"/>
      <c r="CI17" s="514"/>
      <c r="CJ17" s="514"/>
      <c r="CK17" s="514"/>
      <c r="CL17" s="514"/>
      <c r="CM17" s="514"/>
      <c r="CN17" s="514"/>
      <c r="CO17" s="514"/>
      <c r="CP17" s="514"/>
      <c r="CQ17" s="514"/>
      <c r="CR17" s="514"/>
      <c r="CS17" s="514"/>
      <c r="CT17" s="514"/>
      <c r="CU17" s="514"/>
      <c r="CV17" s="514"/>
      <c r="CW17" s="514"/>
      <c r="CX17" s="514"/>
      <c r="CY17" s="514"/>
      <c r="CZ17" s="514"/>
      <c r="DA17" s="514"/>
      <c r="DB17" s="514"/>
      <c r="DC17" s="514"/>
      <c r="DD17" s="514"/>
      <c r="DE17" s="514"/>
      <c r="DF17" s="514"/>
      <c r="DG17" s="514"/>
      <c r="DH17" s="514"/>
      <c r="DI17" s="514"/>
      <c r="DJ17" s="514"/>
      <c r="DK17" s="514"/>
      <c r="DL17" s="514"/>
      <c r="DM17" s="514"/>
      <c r="DN17" s="514"/>
      <c r="DO17" s="514"/>
      <c r="DP17" s="514"/>
      <c r="DQ17" s="514"/>
      <c r="DR17" s="514"/>
      <c r="DS17" s="514"/>
      <c r="DT17" s="514"/>
      <c r="DU17" s="514"/>
      <c r="DV17" s="514"/>
      <c r="DW17" s="514"/>
      <c r="DX17" s="514"/>
      <c r="DY17" s="514"/>
      <c r="DZ17" s="514"/>
      <c r="EA17" s="514"/>
      <c r="EB17" s="514"/>
      <c r="EC17" s="514"/>
      <c r="ED17" s="514"/>
      <c r="EE17" s="514"/>
      <c r="EF17" s="514"/>
      <c r="EG17" s="514"/>
      <c r="EH17" s="514"/>
      <c r="EI17" s="514"/>
      <c r="EJ17" s="514"/>
      <c r="EK17" s="514"/>
      <c r="EL17" s="514"/>
      <c r="EM17" s="514"/>
      <c r="EN17" s="514"/>
      <c r="EO17" s="514"/>
      <c r="EP17" s="514"/>
      <c r="EQ17" s="514"/>
      <c r="ER17" s="514"/>
      <c r="ES17" s="514"/>
      <c r="ET17" s="514"/>
      <c r="EU17" s="514"/>
      <c r="EV17" s="514"/>
      <c r="EW17" s="514"/>
      <c r="EX17" s="514"/>
      <c r="EY17" s="514"/>
      <c r="EZ17" s="514"/>
      <c r="FA17" s="514"/>
      <c r="FB17" s="514"/>
      <c r="FC17" s="514"/>
      <c r="FD17" s="514"/>
      <c r="FE17" s="514"/>
      <c r="FF17" s="514"/>
      <c r="FG17" s="514"/>
      <c r="FH17" s="514"/>
      <c r="FI17" s="514"/>
      <c r="FJ17" s="514"/>
      <c r="FK17" s="514"/>
      <c r="FL17" s="514"/>
      <c r="FM17" s="514"/>
      <c r="FN17" s="514"/>
      <c r="FO17" s="514"/>
      <c r="FP17" s="514"/>
      <c r="FQ17" s="514"/>
      <c r="FR17" s="514"/>
      <c r="FS17" s="514"/>
      <c r="FT17" s="514"/>
      <c r="FU17" s="514"/>
      <c r="FV17" s="514"/>
      <c r="FW17" s="514"/>
      <c r="FX17" s="514"/>
      <c r="FY17" s="514"/>
      <c r="FZ17" s="514"/>
      <c r="GA17" s="514"/>
      <c r="GB17" s="514"/>
      <c r="GC17" s="514"/>
      <c r="GD17" s="514"/>
      <c r="GE17" s="514"/>
      <c r="GF17" s="514"/>
      <c r="GG17" s="514"/>
      <c r="GH17" s="514"/>
      <c r="GI17" s="514"/>
      <c r="GJ17" s="514"/>
      <c r="GK17" s="514"/>
      <c r="GL17" s="514"/>
      <c r="GM17" s="514"/>
      <c r="GN17" s="514"/>
      <c r="GO17" s="514"/>
      <c r="GP17" s="514"/>
      <c r="GQ17" s="514"/>
      <c r="GR17" s="514"/>
      <c r="GS17" s="514"/>
      <c r="GT17" s="514"/>
      <c r="GU17" s="514"/>
      <c r="GV17" s="514"/>
      <c r="GW17" s="514"/>
      <c r="GX17" s="514"/>
      <c r="GY17" s="514"/>
      <c r="GZ17" s="514"/>
      <c r="HA17" s="514"/>
      <c r="HB17" s="514"/>
      <c r="HC17" s="514"/>
      <c r="HD17" s="514"/>
      <c r="HE17" s="514"/>
      <c r="HF17" s="514"/>
      <c r="HG17" s="514"/>
      <c r="HH17" s="514"/>
      <c r="HI17" s="514"/>
      <c r="HJ17" s="514"/>
      <c r="HK17" s="514"/>
      <c r="HL17" s="514"/>
      <c r="HM17" s="514"/>
      <c r="HN17" s="514"/>
      <c r="HO17" s="514"/>
      <c r="HP17" s="514"/>
    </row>
    <row r="18" spans="1:224" s="513" customFormat="1" ht="15" customHeight="1">
      <c r="A18" s="551" t="s">
        <v>172</v>
      </c>
      <c r="B18" s="552">
        <v>1551</v>
      </c>
      <c r="C18" s="553">
        <v>1533</v>
      </c>
      <c r="D18" s="548">
        <v>1850</v>
      </c>
      <c r="E18" s="547" t="s">
        <v>24</v>
      </c>
      <c r="F18" s="549">
        <v>25303</v>
      </c>
      <c r="G18" s="550">
        <v>16761</v>
      </c>
      <c r="H18" s="550">
        <v>12040</v>
      </c>
      <c r="I18" s="514"/>
      <c r="J18" s="587">
        <v>12040</v>
      </c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4"/>
      <c r="AV18" s="514"/>
      <c r="AW18" s="514"/>
      <c r="AX18" s="514"/>
      <c r="AY18" s="514"/>
      <c r="AZ18" s="514"/>
      <c r="BA18" s="514"/>
      <c r="BB18" s="514"/>
      <c r="BC18" s="514"/>
      <c r="BD18" s="514"/>
      <c r="BE18" s="514"/>
      <c r="BF18" s="514"/>
      <c r="BG18" s="514"/>
      <c r="BH18" s="514"/>
      <c r="BI18" s="514"/>
      <c r="BJ18" s="514"/>
      <c r="BK18" s="514"/>
      <c r="BL18" s="514"/>
      <c r="BM18" s="514"/>
      <c r="BN18" s="514"/>
      <c r="BO18" s="514"/>
      <c r="BP18" s="514"/>
      <c r="BQ18" s="514"/>
      <c r="BR18" s="514"/>
      <c r="BS18" s="514"/>
      <c r="BT18" s="514"/>
      <c r="BU18" s="514"/>
      <c r="BV18" s="514"/>
      <c r="BW18" s="514"/>
      <c r="BX18" s="514"/>
      <c r="BY18" s="514"/>
      <c r="BZ18" s="514"/>
      <c r="CA18" s="514"/>
      <c r="CB18" s="514"/>
      <c r="CC18" s="514"/>
      <c r="CD18" s="514"/>
      <c r="CE18" s="514"/>
      <c r="CF18" s="514"/>
      <c r="CG18" s="514"/>
      <c r="CH18" s="514"/>
      <c r="CI18" s="514"/>
      <c r="CJ18" s="514"/>
      <c r="CK18" s="514"/>
      <c r="CL18" s="514"/>
      <c r="CM18" s="514"/>
      <c r="CN18" s="514"/>
      <c r="CO18" s="514"/>
      <c r="CP18" s="514"/>
      <c r="CQ18" s="514"/>
      <c r="CR18" s="514"/>
      <c r="CS18" s="514"/>
      <c r="CT18" s="514"/>
      <c r="CU18" s="514"/>
      <c r="CV18" s="514"/>
      <c r="CW18" s="514"/>
      <c r="CX18" s="514"/>
      <c r="CY18" s="514"/>
      <c r="CZ18" s="514"/>
      <c r="DA18" s="514"/>
      <c r="DB18" s="514"/>
      <c r="DC18" s="514"/>
      <c r="DD18" s="514"/>
      <c r="DE18" s="514"/>
      <c r="DF18" s="514"/>
      <c r="DG18" s="514"/>
      <c r="DH18" s="514"/>
      <c r="DI18" s="514"/>
      <c r="DJ18" s="514"/>
      <c r="DK18" s="514"/>
      <c r="DL18" s="514"/>
      <c r="DM18" s="514"/>
      <c r="DN18" s="514"/>
      <c r="DO18" s="514"/>
      <c r="DP18" s="514"/>
      <c r="DQ18" s="514"/>
      <c r="DR18" s="514"/>
      <c r="DS18" s="514"/>
      <c r="DT18" s="514"/>
      <c r="DU18" s="514"/>
      <c r="DV18" s="514"/>
      <c r="DW18" s="514"/>
      <c r="DX18" s="514"/>
      <c r="DY18" s="514"/>
      <c r="DZ18" s="514"/>
      <c r="EA18" s="514"/>
      <c r="EB18" s="514"/>
      <c r="EC18" s="514"/>
      <c r="ED18" s="514"/>
      <c r="EE18" s="514"/>
      <c r="EF18" s="514"/>
      <c r="EG18" s="514"/>
      <c r="EH18" s="514"/>
      <c r="EI18" s="514"/>
      <c r="EJ18" s="514"/>
      <c r="EK18" s="514"/>
      <c r="EL18" s="514"/>
      <c r="EM18" s="514"/>
      <c r="EN18" s="514"/>
      <c r="EO18" s="514"/>
      <c r="EP18" s="514"/>
      <c r="EQ18" s="514"/>
      <c r="ER18" s="514"/>
      <c r="ES18" s="514"/>
      <c r="ET18" s="514"/>
      <c r="EU18" s="514"/>
      <c r="EV18" s="514"/>
      <c r="EW18" s="514"/>
      <c r="EX18" s="514"/>
      <c r="EY18" s="514"/>
      <c r="EZ18" s="514"/>
      <c r="FA18" s="514"/>
      <c r="FB18" s="514"/>
      <c r="FC18" s="514"/>
      <c r="FD18" s="514"/>
      <c r="FE18" s="514"/>
      <c r="FF18" s="514"/>
      <c r="FG18" s="514"/>
      <c r="FH18" s="514"/>
      <c r="FI18" s="514"/>
      <c r="FJ18" s="514"/>
      <c r="FK18" s="514"/>
      <c r="FL18" s="514"/>
      <c r="FM18" s="514"/>
      <c r="FN18" s="514"/>
      <c r="FO18" s="514"/>
      <c r="FP18" s="514"/>
      <c r="FQ18" s="514"/>
      <c r="FR18" s="514"/>
      <c r="FS18" s="514"/>
      <c r="FT18" s="514"/>
      <c r="FU18" s="514"/>
      <c r="FV18" s="514"/>
      <c r="FW18" s="514"/>
      <c r="FX18" s="514"/>
      <c r="FY18" s="514"/>
      <c r="FZ18" s="514"/>
      <c r="GA18" s="514"/>
      <c r="GB18" s="514"/>
      <c r="GC18" s="514"/>
      <c r="GD18" s="514"/>
      <c r="GE18" s="514"/>
      <c r="GF18" s="514"/>
      <c r="GG18" s="514"/>
      <c r="GH18" s="514"/>
      <c r="GI18" s="514"/>
      <c r="GJ18" s="514"/>
      <c r="GK18" s="514"/>
      <c r="GL18" s="514"/>
      <c r="GM18" s="514"/>
      <c r="GN18" s="514"/>
      <c r="GO18" s="514"/>
      <c r="GP18" s="514"/>
      <c r="GQ18" s="514"/>
      <c r="GR18" s="514"/>
      <c r="GS18" s="514"/>
      <c r="GT18" s="514"/>
      <c r="GU18" s="514"/>
      <c r="GV18" s="514"/>
      <c r="GW18" s="514"/>
      <c r="GX18" s="514"/>
      <c r="GY18" s="514"/>
      <c r="GZ18" s="514"/>
      <c r="HA18" s="514"/>
      <c r="HB18" s="514"/>
      <c r="HC18" s="514"/>
      <c r="HD18" s="514"/>
      <c r="HE18" s="514"/>
      <c r="HF18" s="514"/>
      <c r="HG18" s="514"/>
      <c r="HH18" s="514"/>
      <c r="HI18" s="514"/>
      <c r="HJ18" s="514"/>
      <c r="HK18" s="514"/>
      <c r="HL18" s="514"/>
      <c r="HM18" s="514"/>
      <c r="HN18" s="514"/>
      <c r="HO18" s="514"/>
      <c r="HP18" s="514"/>
    </row>
    <row r="19" spans="1:224" s="513" customFormat="1" ht="15" customHeight="1">
      <c r="A19" s="551" t="s">
        <v>173</v>
      </c>
      <c r="B19" s="552">
        <v>600</v>
      </c>
      <c r="C19" s="553">
        <v>680</v>
      </c>
      <c r="D19" s="548">
        <v>668</v>
      </c>
      <c r="E19" s="547" t="s">
        <v>25</v>
      </c>
      <c r="F19" s="549">
        <v>20286</v>
      </c>
      <c r="G19" s="550">
        <v>17446</v>
      </c>
      <c r="H19" s="550">
        <v>12768.9</v>
      </c>
      <c r="I19" s="514"/>
      <c r="J19" s="587">
        <v>14560</v>
      </c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4"/>
      <c r="AU19" s="514"/>
      <c r="AV19" s="514"/>
      <c r="AW19" s="514"/>
      <c r="AX19" s="514"/>
      <c r="AY19" s="514"/>
      <c r="AZ19" s="514"/>
      <c r="BA19" s="514"/>
      <c r="BB19" s="514"/>
      <c r="BC19" s="514"/>
      <c r="BD19" s="514"/>
      <c r="BE19" s="514"/>
      <c r="BF19" s="514"/>
      <c r="BG19" s="514"/>
      <c r="BH19" s="514"/>
      <c r="BI19" s="514"/>
      <c r="BJ19" s="514"/>
      <c r="BK19" s="514"/>
      <c r="BL19" s="514"/>
      <c r="BM19" s="514"/>
      <c r="BN19" s="514"/>
      <c r="BO19" s="514"/>
      <c r="BP19" s="514"/>
      <c r="BQ19" s="514"/>
      <c r="BR19" s="514"/>
      <c r="BS19" s="514"/>
      <c r="BT19" s="514"/>
      <c r="BU19" s="514"/>
      <c r="BV19" s="514"/>
      <c r="BW19" s="514"/>
      <c r="BX19" s="514"/>
      <c r="BY19" s="514"/>
      <c r="BZ19" s="514"/>
      <c r="CA19" s="514"/>
      <c r="CB19" s="514"/>
      <c r="CC19" s="514"/>
      <c r="CD19" s="514"/>
      <c r="CE19" s="514"/>
      <c r="CF19" s="514"/>
      <c r="CG19" s="514"/>
      <c r="CH19" s="514"/>
      <c r="CI19" s="514"/>
      <c r="CJ19" s="514"/>
      <c r="CK19" s="514"/>
      <c r="CL19" s="514"/>
      <c r="CM19" s="514"/>
      <c r="CN19" s="514"/>
      <c r="CO19" s="514"/>
      <c r="CP19" s="514"/>
      <c r="CQ19" s="514"/>
      <c r="CR19" s="514"/>
      <c r="CS19" s="514"/>
      <c r="CT19" s="514"/>
      <c r="CU19" s="514"/>
      <c r="CV19" s="514"/>
      <c r="CW19" s="514"/>
      <c r="CX19" s="514"/>
      <c r="CY19" s="514"/>
      <c r="CZ19" s="514"/>
      <c r="DA19" s="514"/>
      <c r="DB19" s="514"/>
      <c r="DC19" s="514"/>
      <c r="DD19" s="514"/>
      <c r="DE19" s="514"/>
      <c r="DF19" s="514"/>
      <c r="DG19" s="514"/>
      <c r="DH19" s="514"/>
      <c r="DI19" s="514"/>
      <c r="DJ19" s="514"/>
      <c r="DK19" s="514"/>
      <c r="DL19" s="514"/>
      <c r="DM19" s="514"/>
      <c r="DN19" s="514"/>
      <c r="DO19" s="514"/>
      <c r="DP19" s="514"/>
      <c r="DQ19" s="514"/>
      <c r="DR19" s="514"/>
      <c r="DS19" s="514"/>
      <c r="DT19" s="514"/>
      <c r="DU19" s="514"/>
      <c r="DV19" s="514"/>
      <c r="DW19" s="514"/>
      <c r="DX19" s="514"/>
      <c r="DY19" s="514"/>
      <c r="DZ19" s="514"/>
      <c r="EA19" s="514"/>
      <c r="EB19" s="514"/>
      <c r="EC19" s="514"/>
      <c r="ED19" s="514"/>
      <c r="EE19" s="514"/>
      <c r="EF19" s="514"/>
      <c r="EG19" s="514"/>
      <c r="EH19" s="514"/>
      <c r="EI19" s="514"/>
      <c r="EJ19" s="514"/>
      <c r="EK19" s="514"/>
      <c r="EL19" s="514"/>
      <c r="EM19" s="514"/>
      <c r="EN19" s="514"/>
      <c r="EO19" s="514"/>
      <c r="EP19" s="514"/>
      <c r="EQ19" s="514"/>
      <c r="ER19" s="514"/>
      <c r="ES19" s="514"/>
      <c r="ET19" s="514"/>
      <c r="EU19" s="514"/>
      <c r="EV19" s="514"/>
      <c r="EW19" s="514"/>
      <c r="EX19" s="514"/>
      <c r="EY19" s="514"/>
      <c r="EZ19" s="514"/>
      <c r="FA19" s="514"/>
      <c r="FB19" s="514"/>
      <c r="FC19" s="514"/>
      <c r="FD19" s="514"/>
      <c r="FE19" s="514"/>
      <c r="FF19" s="514"/>
      <c r="FG19" s="514"/>
      <c r="FH19" s="514"/>
      <c r="FI19" s="514"/>
      <c r="FJ19" s="514"/>
      <c r="FK19" s="514"/>
      <c r="FL19" s="514"/>
      <c r="FM19" s="514"/>
      <c r="FN19" s="514"/>
      <c r="FO19" s="514"/>
      <c r="FP19" s="514"/>
      <c r="FQ19" s="514"/>
      <c r="FR19" s="514"/>
      <c r="FS19" s="514"/>
      <c r="FT19" s="514"/>
      <c r="FU19" s="514"/>
      <c r="FV19" s="514"/>
      <c r="FW19" s="514"/>
      <c r="FX19" s="514"/>
      <c r="FY19" s="514"/>
      <c r="FZ19" s="514"/>
      <c r="GA19" s="514"/>
      <c r="GB19" s="514"/>
      <c r="GC19" s="514"/>
      <c r="GD19" s="514"/>
      <c r="GE19" s="514"/>
      <c r="GF19" s="514"/>
      <c r="GG19" s="514"/>
      <c r="GH19" s="514"/>
      <c r="GI19" s="514"/>
      <c r="GJ19" s="514"/>
      <c r="GK19" s="514"/>
      <c r="GL19" s="514"/>
      <c r="GM19" s="514"/>
      <c r="GN19" s="514"/>
      <c r="GO19" s="514"/>
      <c r="GP19" s="514"/>
      <c r="GQ19" s="514"/>
      <c r="GR19" s="514"/>
      <c r="GS19" s="514"/>
      <c r="GT19" s="514"/>
      <c r="GU19" s="514"/>
      <c r="GV19" s="514"/>
      <c r="GW19" s="514"/>
      <c r="GX19" s="514"/>
      <c r="GY19" s="514"/>
      <c r="GZ19" s="514"/>
      <c r="HA19" s="514"/>
      <c r="HB19" s="514"/>
      <c r="HC19" s="514"/>
      <c r="HD19" s="514"/>
      <c r="HE19" s="514"/>
      <c r="HF19" s="514"/>
      <c r="HG19" s="514"/>
      <c r="HH19" s="514"/>
      <c r="HI19" s="514"/>
      <c r="HJ19" s="514"/>
      <c r="HK19" s="514"/>
      <c r="HL19" s="514"/>
      <c r="HM19" s="514"/>
      <c r="HN19" s="514"/>
      <c r="HO19" s="514"/>
      <c r="HP19" s="514"/>
    </row>
    <row r="20" spans="1:224" s="513" customFormat="1" ht="15" customHeight="1">
      <c r="A20" s="551" t="s">
        <v>174</v>
      </c>
      <c r="B20" s="552">
        <v>578</v>
      </c>
      <c r="C20" s="553">
        <v>300</v>
      </c>
      <c r="D20" s="548">
        <v>39</v>
      </c>
      <c r="E20" s="547" t="s">
        <v>26</v>
      </c>
      <c r="F20" s="549">
        <v>63193</v>
      </c>
      <c r="G20" s="550">
        <v>61530</v>
      </c>
      <c r="H20" s="550">
        <v>49687</v>
      </c>
      <c r="I20" s="514"/>
      <c r="J20" s="587">
        <v>50687</v>
      </c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514"/>
      <c r="CK20" s="514"/>
      <c r="CL20" s="514"/>
      <c r="CM20" s="514"/>
      <c r="CN20" s="514"/>
      <c r="CO20" s="514"/>
      <c r="CP20" s="514"/>
      <c r="CQ20" s="514"/>
      <c r="CR20" s="514"/>
      <c r="CS20" s="514"/>
      <c r="CT20" s="514"/>
      <c r="CU20" s="514"/>
      <c r="CV20" s="514"/>
      <c r="CW20" s="514"/>
      <c r="CX20" s="514"/>
      <c r="CY20" s="514"/>
      <c r="CZ20" s="514"/>
      <c r="DA20" s="514"/>
      <c r="DB20" s="514"/>
      <c r="DC20" s="514"/>
      <c r="DD20" s="514"/>
      <c r="DE20" s="514"/>
      <c r="DF20" s="514"/>
      <c r="DG20" s="514"/>
      <c r="DH20" s="514"/>
      <c r="DI20" s="514"/>
      <c r="DJ20" s="514"/>
      <c r="DK20" s="514"/>
      <c r="DL20" s="514"/>
      <c r="DM20" s="514"/>
      <c r="DN20" s="514"/>
      <c r="DO20" s="514"/>
      <c r="DP20" s="514"/>
      <c r="DQ20" s="514"/>
      <c r="DR20" s="514"/>
      <c r="DS20" s="514"/>
      <c r="DT20" s="514"/>
      <c r="DU20" s="514"/>
      <c r="DV20" s="514"/>
      <c r="DW20" s="514"/>
      <c r="DX20" s="514"/>
      <c r="DY20" s="514"/>
      <c r="DZ20" s="514"/>
      <c r="EA20" s="514"/>
      <c r="EB20" s="514"/>
      <c r="EC20" s="514"/>
      <c r="ED20" s="514"/>
      <c r="EE20" s="514"/>
      <c r="EF20" s="514"/>
      <c r="EG20" s="514"/>
      <c r="EH20" s="514"/>
      <c r="EI20" s="514"/>
      <c r="EJ20" s="514"/>
      <c r="EK20" s="514"/>
      <c r="EL20" s="514"/>
      <c r="EM20" s="514"/>
      <c r="EN20" s="514"/>
      <c r="EO20" s="514"/>
      <c r="EP20" s="514"/>
      <c r="EQ20" s="514"/>
      <c r="ER20" s="514"/>
      <c r="ES20" s="514"/>
      <c r="ET20" s="514"/>
      <c r="EU20" s="514"/>
      <c r="EV20" s="514"/>
      <c r="EW20" s="514"/>
      <c r="EX20" s="514"/>
      <c r="EY20" s="514"/>
      <c r="EZ20" s="514"/>
      <c r="FA20" s="514"/>
      <c r="FB20" s="514"/>
      <c r="FC20" s="514"/>
      <c r="FD20" s="514"/>
      <c r="FE20" s="514"/>
      <c r="FF20" s="514"/>
      <c r="FG20" s="514"/>
      <c r="FH20" s="514"/>
      <c r="FI20" s="514"/>
      <c r="FJ20" s="514"/>
      <c r="FK20" s="514"/>
      <c r="FL20" s="514"/>
      <c r="FM20" s="514"/>
      <c r="FN20" s="514"/>
      <c r="FO20" s="514"/>
      <c r="FP20" s="514"/>
      <c r="FQ20" s="514"/>
      <c r="FR20" s="514"/>
      <c r="FS20" s="514"/>
      <c r="FT20" s="514"/>
      <c r="FU20" s="514"/>
      <c r="FV20" s="514"/>
      <c r="FW20" s="514"/>
      <c r="FX20" s="514"/>
      <c r="FY20" s="514"/>
      <c r="FZ20" s="514"/>
      <c r="GA20" s="514"/>
      <c r="GB20" s="514"/>
      <c r="GC20" s="514"/>
      <c r="GD20" s="514"/>
      <c r="GE20" s="514"/>
      <c r="GF20" s="514"/>
      <c r="GG20" s="514"/>
      <c r="GH20" s="514"/>
      <c r="GI20" s="514"/>
      <c r="GJ20" s="514"/>
      <c r="GK20" s="514"/>
      <c r="GL20" s="514"/>
      <c r="GM20" s="514"/>
      <c r="GN20" s="514"/>
      <c r="GO20" s="514"/>
      <c r="GP20" s="514"/>
      <c r="GQ20" s="514"/>
      <c r="GR20" s="514"/>
      <c r="GS20" s="514"/>
      <c r="GT20" s="514"/>
      <c r="GU20" s="514"/>
      <c r="GV20" s="514"/>
      <c r="GW20" s="514"/>
      <c r="GX20" s="514"/>
      <c r="GY20" s="514"/>
      <c r="GZ20" s="514"/>
      <c r="HA20" s="514"/>
      <c r="HB20" s="514"/>
      <c r="HC20" s="514"/>
      <c r="HD20" s="514"/>
      <c r="HE20" s="514"/>
      <c r="HF20" s="514"/>
      <c r="HG20" s="514"/>
      <c r="HH20" s="514"/>
      <c r="HI20" s="514"/>
      <c r="HJ20" s="514"/>
      <c r="HK20" s="514"/>
      <c r="HL20" s="514"/>
      <c r="HM20" s="514"/>
      <c r="HN20" s="514"/>
      <c r="HO20" s="514"/>
      <c r="HP20" s="514"/>
    </row>
    <row r="21" spans="1:224" s="513" customFormat="1" ht="15" customHeight="1">
      <c r="A21" s="551" t="s">
        <v>175</v>
      </c>
      <c r="B21" s="552">
        <v>890</v>
      </c>
      <c r="C21" s="553">
        <v>851</v>
      </c>
      <c r="D21" s="548">
        <v>1389</v>
      </c>
      <c r="E21" s="547" t="s">
        <v>27</v>
      </c>
      <c r="F21" s="549">
        <v>14214</v>
      </c>
      <c r="G21" s="550">
        <v>18214</v>
      </c>
      <c r="H21" s="550">
        <f>13826-218</f>
        <v>13608</v>
      </c>
      <c r="I21" s="514"/>
      <c r="J21" s="587">
        <v>15826</v>
      </c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14"/>
      <c r="BH21" s="514"/>
      <c r="BI21" s="514"/>
      <c r="BJ21" s="514"/>
      <c r="BK21" s="514"/>
      <c r="BL21" s="514"/>
      <c r="BM21" s="514"/>
      <c r="BN21" s="514"/>
      <c r="BO21" s="514"/>
      <c r="BP21" s="514"/>
      <c r="BQ21" s="514"/>
      <c r="BR21" s="514"/>
      <c r="BS21" s="514"/>
      <c r="BT21" s="514"/>
      <c r="BU21" s="514"/>
      <c r="BV21" s="514"/>
      <c r="BW21" s="514"/>
      <c r="BX21" s="514"/>
      <c r="BY21" s="514"/>
      <c r="BZ21" s="514"/>
      <c r="CA21" s="514"/>
      <c r="CB21" s="514"/>
      <c r="CC21" s="514"/>
      <c r="CD21" s="514"/>
      <c r="CE21" s="514"/>
      <c r="CF21" s="514"/>
      <c r="CG21" s="514"/>
      <c r="CH21" s="514"/>
      <c r="CI21" s="514"/>
      <c r="CJ21" s="514"/>
      <c r="CK21" s="514"/>
      <c r="CL21" s="514"/>
      <c r="CM21" s="514"/>
      <c r="CN21" s="514"/>
      <c r="CO21" s="514"/>
      <c r="CP21" s="514"/>
      <c r="CQ21" s="514"/>
      <c r="CR21" s="514"/>
      <c r="CS21" s="514"/>
      <c r="CT21" s="514"/>
      <c r="CU21" s="514"/>
      <c r="CV21" s="514"/>
      <c r="CW21" s="514"/>
      <c r="CX21" s="514"/>
      <c r="CY21" s="514"/>
      <c r="CZ21" s="514"/>
      <c r="DA21" s="514"/>
      <c r="DB21" s="514"/>
      <c r="DC21" s="514"/>
      <c r="DD21" s="514"/>
      <c r="DE21" s="514"/>
      <c r="DF21" s="514"/>
      <c r="DG21" s="514"/>
      <c r="DH21" s="514"/>
      <c r="DI21" s="514"/>
      <c r="DJ21" s="514"/>
      <c r="DK21" s="514"/>
      <c r="DL21" s="514"/>
      <c r="DM21" s="514"/>
      <c r="DN21" s="514"/>
      <c r="DO21" s="514"/>
      <c r="DP21" s="514"/>
      <c r="DQ21" s="514"/>
      <c r="DR21" s="514"/>
      <c r="DS21" s="514"/>
      <c r="DT21" s="514"/>
      <c r="DU21" s="514"/>
      <c r="DV21" s="514"/>
      <c r="DW21" s="514"/>
      <c r="DX21" s="514"/>
      <c r="DY21" s="514"/>
      <c r="DZ21" s="514"/>
      <c r="EA21" s="514"/>
      <c r="EB21" s="514"/>
      <c r="EC21" s="514"/>
      <c r="ED21" s="514"/>
      <c r="EE21" s="514"/>
      <c r="EF21" s="514"/>
      <c r="EG21" s="514"/>
      <c r="EH21" s="514"/>
      <c r="EI21" s="514"/>
      <c r="EJ21" s="514"/>
      <c r="EK21" s="514"/>
      <c r="EL21" s="514"/>
      <c r="EM21" s="514"/>
      <c r="EN21" s="514"/>
      <c r="EO21" s="514"/>
      <c r="EP21" s="514"/>
      <c r="EQ21" s="514"/>
      <c r="ER21" s="514"/>
      <c r="ES21" s="514"/>
      <c r="ET21" s="514"/>
      <c r="EU21" s="514"/>
      <c r="EV21" s="514"/>
      <c r="EW21" s="514"/>
      <c r="EX21" s="514"/>
      <c r="EY21" s="514"/>
      <c r="EZ21" s="514"/>
      <c r="FA21" s="514"/>
      <c r="FB21" s="514"/>
      <c r="FC21" s="514"/>
      <c r="FD21" s="514"/>
      <c r="FE21" s="514"/>
      <c r="FF21" s="514"/>
      <c r="FG21" s="514"/>
      <c r="FH21" s="514"/>
      <c r="FI21" s="514"/>
      <c r="FJ21" s="514"/>
      <c r="FK21" s="514"/>
      <c r="FL21" s="514"/>
      <c r="FM21" s="514"/>
      <c r="FN21" s="514"/>
      <c r="FO21" s="514"/>
      <c r="FP21" s="514"/>
      <c r="FQ21" s="514"/>
      <c r="FR21" s="514"/>
      <c r="FS21" s="514"/>
      <c r="FT21" s="514"/>
      <c r="FU21" s="514"/>
      <c r="FV21" s="514"/>
      <c r="FW21" s="514"/>
      <c r="FX21" s="514"/>
      <c r="FY21" s="514"/>
      <c r="FZ21" s="514"/>
      <c r="GA21" s="514"/>
      <c r="GB21" s="514"/>
      <c r="GC21" s="514"/>
      <c r="GD21" s="514"/>
      <c r="GE21" s="514"/>
      <c r="GF21" s="514"/>
      <c r="GG21" s="514"/>
      <c r="GH21" s="514"/>
      <c r="GI21" s="514"/>
      <c r="GJ21" s="514"/>
      <c r="GK21" s="514"/>
      <c r="GL21" s="514"/>
      <c r="GM21" s="514"/>
      <c r="GN21" s="514"/>
      <c r="GO21" s="514"/>
      <c r="GP21" s="514"/>
      <c r="GQ21" s="514"/>
      <c r="GR21" s="514"/>
      <c r="GS21" s="514"/>
      <c r="GT21" s="514"/>
      <c r="GU21" s="514"/>
      <c r="GV21" s="514"/>
      <c r="GW21" s="514"/>
      <c r="GX21" s="514"/>
      <c r="GY21" s="514"/>
      <c r="GZ21" s="514"/>
      <c r="HA21" s="514"/>
      <c r="HB21" s="514"/>
      <c r="HC21" s="514"/>
      <c r="HD21" s="514"/>
      <c r="HE21" s="514"/>
      <c r="HF21" s="514"/>
      <c r="HG21" s="514"/>
      <c r="HH21" s="514"/>
      <c r="HI21" s="514"/>
      <c r="HJ21" s="514"/>
      <c r="HK21" s="514"/>
      <c r="HL21" s="514"/>
      <c r="HM21" s="514"/>
      <c r="HN21" s="514"/>
      <c r="HO21" s="514"/>
      <c r="HP21" s="514"/>
    </row>
    <row r="22" spans="1:224" s="513" customFormat="1" ht="15" customHeight="1">
      <c r="A22" s="551" t="s">
        <v>176</v>
      </c>
      <c r="B22" s="552">
        <v>16</v>
      </c>
      <c r="C22" s="553">
        <v>20</v>
      </c>
      <c r="D22" s="548">
        <v>30</v>
      </c>
      <c r="E22" s="547" t="s">
        <v>177</v>
      </c>
      <c r="F22" s="549">
        <v>880</v>
      </c>
      <c r="G22" s="550">
        <v>757</v>
      </c>
      <c r="H22" s="550">
        <v>530</v>
      </c>
      <c r="I22" s="514"/>
      <c r="J22" s="588">
        <v>623</v>
      </c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4"/>
      <c r="BU22" s="514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4"/>
      <c r="CM22" s="514"/>
      <c r="CN22" s="514"/>
      <c r="CO22" s="514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4"/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514"/>
      <c r="DV22" s="514"/>
      <c r="DW22" s="514"/>
      <c r="DX22" s="514"/>
      <c r="DY22" s="514"/>
      <c r="DZ22" s="514"/>
      <c r="EA22" s="514"/>
      <c r="EB22" s="514"/>
      <c r="EC22" s="514"/>
      <c r="ED22" s="514"/>
      <c r="EE22" s="514"/>
      <c r="EF22" s="514"/>
      <c r="EG22" s="514"/>
      <c r="EH22" s="514"/>
      <c r="EI22" s="514"/>
      <c r="EJ22" s="514"/>
      <c r="EK22" s="514"/>
      <c r="EL22" s="514"/>
      <c r="EM22" s="514"/>
      <c r="EN22" s="514"/>
      <c r="EO22" s="514"/>
      <c r="EP22" s="514"/>
      <c r="EQ22" s="514"/>
      <c r="ER22" s="514"/>
      <c r="ES22" s="514"/>
      <c r="ET22" s="514"/>
      <c r="EU22" s="514"/>
      <c r="EV22" s="514"/>
      <c r="EW22" s="514"/>
      <c r="EX22" s="514"/>
      <c r="EY22" s="514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14"/>
      <c r="FL22" s="514"/>
      <c r="FM22" s="514"/>
      <c r="FN22" s="514"/>
      <c r="FO22" s="514"/>
      <c r="FP22" s="514"/>
      <c r="FQ22" s="514"/>
      <c r="FR22" s="514"/>
      <c r="FS22" s="514"/>
      <c r="FT22" s="514"/>
      <c r="FU22" s="514"/>
      <c r="FV22" s="514"/>
      <c r="FW22" s="514"/>
      <c r="FX22" s="514"/>
      <c r="FY22" s="514"/>
      <c r="FZ22" s="514"/>
      <c r="GA22" s="514"/>
      <c r="GB22" s="514"/>
      <c r="GC22" s="514"/>
      <c r="GD22" s="514"/>
      <c r="GE22" s="514"/>
      <c r="GF22" s="514"/>
      <c r="GG22" s="514"/>
      <c r="GH22" s="514"/>
      <c r="GI22" s="514"/>
      <c r="GJ22" s="514"/>
      <c r="GK22" s="514"/>
      <c r="GL22" s="514"/>
      <c r="GM22" s="514"/>
      <c r="GN22" s="514"/>
      <c r="GO22" s="514"/>
      <c r="GP22" s="514"/>
      <c r="GQ22" s="514"/>
      <c r="GR22" s="514"/>
      <c r="GS22" s="514"/>
      <c r="GT22" s="514"/>
      <c r="GU22" s="514"/>
      <c r="GV22" s="514"/>
      <c r="GW22" s="514"/>
      <c r="GX22" s="514"/>
      <c r="GY22" s="514"/>
      <c r="GZ22" s="514"/>
      <c r="HA22" s="514"/>
      <c r="HB22" s="514"/>
      <c r="HC22" s="514"/>
      <c r="HD22" s="514"/>
      <c r="HE22" s="514"/>
      <c r="HF22" s="514"/>
      <c r="HG22" s="514"/>
      <c r="HH22" s="514"/>
      <c r="HI22" s="514"/>
      <c r="HJ22" s="514"/>
      <c r="HK22" s="514"/>
      <c r="HL22" s="514"/>
      <c r="HM22" s="514"/>
      <c r="HN22" s="514"/>
      <c r="HO22" s="514"/>
      <c r="HP22" s="514"/>
    </row>
    <row r="23" spans="1:224" s="513" customFormat="1" ht="15" customHeight="1">
      <c r="A23" s="551" t="s">
        <v>178</v>
      </c>
      <c r="B23" s="554">
        <v>3</v>
      </c>
      <c r="C23" s="553">
        <v>0</v>
      </c>
      <c r="D23" s="548">
        <v>-11</v>
      </c>
      <c r="E23" s="547" t="s">
        <v>29</v>
      </c>
      <c r="F23" s="549">
        <v>12</v>
      </c>
      <c r="G23" s="550">
        <v>10</v>
      </c>
      <c r="H23" s="550">
        <v>10</v>
      </c>
      <c r="I23" s="514"/>
      <c r="J23" s="588">
        <v>165</v>
      </c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4"/>
      <c r="BU23" s="514"/>
      <c r="BV23" s="514"/>
      <c r="BW23" s="514"/>
      <c r="BX23" s="514"/>
      <c r="BY23" s="514"/>
      <c r="BZ23" s="514"/>
      <c r="CA23" s="514"/>
      <c r="CB23" s="514"/>
      <c r="CC23" s="514"/>
      <c r="CD23" s="514"/>
      <c r="CE23" s="514"/>
      <c r="CF23" s="514"/>
      <c r="CG23" s="514"/>
      <c r="CH23" s="514"/>
      <c r="CI23" s="514"/>
      <c r="CJ23" s="514"/>
      <c r="CK23" s="514"/>
      <c r="CL23" s="514"/>
      <c r="CM23" s="514"/>
      <c r="CN23" s="514"/>
      <c r="CO23" s="514"/>
      <c r="CP23" s="514"/>
      <c r="CQ23" s="514"/>
      <c r="CR23" s="514"/>
      <c r="CS23" s="514"/>
      <c r="CT23" s="514"/>
      <c r="CU23" s="514"/>
      <c r="CV23" s="514"/>
      <c r="CW23" s="514"/>
      <c r="CX23" s="514"/>
      <c r="CY23" s="514"/>
      <c r="CZ23" s="514"/>
      <c r="DA23" s="514"/>
      <c r="DB23" s="514"/>
      <c r="DC23" s="514"/>
      <c r="DD23" s="514"/>
      <c r="DE23" s="514"/>
      <c r="DF23" s="514"/>
      <c r="DG23" s="514"/>
      <c r="DH23" s="514"/>
      <c r="DI23" s="514"/>
      <c r="DJ23" s="514"/>
      <c r="DK23" s="514"/>
      <c r="DL23" s="514"/>
      <c r="DM23" s="514"/>
      <c r="DN23" s="514"/>
      <c r="DO23" s="514"/>
      <c r="DP23" s="514"/>
      <c r="DQ23" s="514"/>
      <c r="DR23" s="514"/>
      <c r="DS23" s="514"/>
      <c r="DT23" s="514"/>
      <c r="DU23" s="514"/>
      <c r="DV23" s="514"/>
      <c r="DW23" s="514"/>
      <c r="DX23" s="514"/>
      <c r="DY23" s="514"/>
      <c r="DZ23" s="514"/>
      <c r="EA23" s="514"/>
      <c r="EB23" s="514"/>
      <c r="EC23" s="514"/>
      <c r="ED23" s="514"/>
      <c r="EE23" s="514"/>
      <c r="EF23" s="514"/>
      <c r="EG23" s="514"/>
      <c r="EH23" s="514"/>
      <c r="EI23" s="514"/>
      <c r="EJ23" s="514"/>
      <c r="EK23" s="514"/>
      <c r="EL23" s="514"/>
      <c r="EM23" s="514"/>
      <c r="EN23" s="514"/>
      <c r="EO23" s="514"/>
      <c r="EP23" s="514"/>
      <c r="EQ23" s="514"/>
      <c r="ER23" s="514"/>
      <c r="ES23" s="514"/>
      <c r="ET23" s="514"/>
      <c r="EU23" s="514"/>
      <c r="EV23" s="514"/>
      <c r="EW23" s="514"/>
      <c r="EX23" s="514"/>
      <c r="EY23" s="514"/>
      <c r="EZ23" s="514"/>
      <c r="FA23" s="514"/>
      <c r="FB23" s="514"/>
      <c r="FC23" s="514"/>
      <c r="FD23" s="514"/>
      <c r="FE23" s="514"/>
      <c r="FF23" s="514"/>
      <c r="FG23" s="514"/>
      <c r="FH23" s="514"/>
      <c r="FI23" s="514"/>
      <c r="FJ23" s="514"/>
      <c r="FK23" s="514"/>
      <c r="FL23" s="514"/>
      <c r="FM23" s="514"/>
      <c r="FN23" s="514"/>
      <c r="FO23" s="514"/>
      <c r="FP23" s="514"/>
      <c r="FQ23" s="514"/>
      <c r="FR23" s="514"/>
      <c r="FS23" s="514"/>
      <c r="FT23" s="514"/>
      <c r="FU23" s="514"/>
      <c r="FV23" s="514"/>
      <c r="FW23" s="514"/>
      <c r="FX23" s="514"/>
      <c r="FY23" s="514"/>
      <c r="FZ23" s="514"/>
      <c r="GA23" s="514"/>
      <c r="GB23" s="514"/>
      <c r="GC23" s="514"/>
      <c r="GD23" s="514"/>
      <c r="GE23" s="514"/>
      <c r="GF23" s="514"/>
      <c r="GG23" s="514"/>
      <c r="GH23" s="514"/>
      <c r="GI23" s="514"/>
      <c r="GJ23" s="514"/>
      <c r="GK23" s="514"/>
      <c r="GL23" s="514"/>
      <c r="GM23" s="514"/>
      <c r="GN23" s="514"/>
      <c r="GO23" s="514"/>
      <c r="GP23" s="514"/>
      <c r="GQ23" s="514"/>
      <c r="GR23" s="514"/>
      <c r="GS23" s="514"/>
      <c r="GT23" s="514"/>
      <c r="GU23" s="514"/>
      <c r="GV23" s="514"/>
      <c r="GW23" s="514"/>
      <c r="GX23" s="514"/>
      <c r="GY23" s="514"/>
      <c r="GZ23" s="514"/>
      <c r="HA23" s="514"/>
      <c r="HB23" s="514"/>
      <c r="HC23" s="514"/>
      <c r="HD23" s="514"/>
      <c r="HE23" s="514"/>
      <c r="HF23" s="514"/>
      <c r="HG23" s="514"/>
      <c r="HH23" s="514"/>
      <c r="HI23" s="514"/>
      <c r="HJ23" s="514"/>
      <c r="HK23" s="514"/>
      <c r="HL23" s="514"/>
      <c r="HM23" s="514"/>
      <c r="HN23" s="514"/>
      <c r="HO23" s="514"/>
      <c r="HP23" s="514"/>
    </row>
    <row r="24" spans="1:224" s="513" customFormat="1" ht="15" customHeight="1">
      <c r="A24" s="547" t="s">
        <v>179</v>
      </c>
      <c r="B24" s="554">
        <f>SUM(B25:B31)</f>
        <v>27715</v>
      </c>
      <c r="C24" s="548">
        <v>38752</v>
      </c>
      <c r="D24" s="548">
        <f>SUM(D25:D31)</f>
        <v>38805</v>
      </c>
      <c r="E24" s="547" t="s">
        <v>30</v>
      </c>
      <c r="F24" s="549">
        <v>0</v>
      </c>
      <c r="G24" s="550">
        <v>0</v>
      </c>
      <c r="H24" s="550"/>
      <c r="I24" s="514"/>
      <c r="J24" s="588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514"/>
      <c r="BM24" s="514"/>
      <c r="BN24" s="514"/>
      <c r="BO24" s="514"/>
      <c r="BP24" s="514"/>
      <c r="BQ24" s="514"/>
      <c r="BR24" s="514"/>
      <c r="BS24" s="514"/>
      <c r="BT24" s="514"/>
      <c r="BU24" s="514"/>
      <c r="BV24" s="514"/>
      <c r="BW24" s="514"/>
      <c r="BX24" s="514"/>
      <c r="BY24" s="514"/>
      <c r="BZ24" s="514"/>
      <c r="CA24" s="514"/>
      <c r="CB24" s="514"/>
      <c r="CC24" s="514"/>
      <c r="CD24" s="514"/>
      <c r="CE24" s="514"/>
      <c r="CF24" s="514"/>
      <c r="CG24" s="514"/>
      <c r="CH24" s="514"/>
      <c r="CI24" s="514"/>
      <c r="CJ24" s="514"/>
      <c r="CK24" s="514"/>
      <c r="CL24" s="514"/>
      <c r="CM24" s="514"/>
      <c r="CN24" s="514"/>
      <c r="CO24" s="514"/>
      <c r="CP24" s="514"/>
      <c r="CQ24" s="514"/>
      <c r="CR24" s="514"/>
      <c r="CS24" s="514"/>
      <c r="CT24" s="514"/>
      <c r="CU24" s="514"/>
      <c r="CV24" s="514"/>
      <c r="CW24" s="514"/>
      <c r="CX24" s="514"/>
      <c r="CY24" s="514"/>
      <c r="CZ24" s="514"/>
      <c r="DA24" s="514"/>
      <c r="DB24" s="514"/>
      <c r="DC24" s="514"/>
      <c r="DD24" s="514"/>
      <c r="DE24" s="514"/>
      <c r="DF24" s="514"/>
      <c r="DG24" s="514"/>
      <c r="DH24" s="514"/>
      <c r="DI24" s="514"/>
      <c r="DJ24" s="514"/>
      <c r="DK24" s="514"/>
      <c r="DL24" s="514"/>
      <c r="DM24" s="514"/>
      <c r="DN24" s="514"/>
      <c r="DO24" s="514"/>
      <c r="DP24" s="514"/>
      <c r="DQ24" s="514"/>
      <c r="DR24" s="514"/>
      <c r="DS24" s="514"/>
      <c r="DT24" s="514"/>
      <c r="DU24" s="514"/>
      <c r="DV24" s="514"/>
      <c r="DW24" s="514"/>
      <c r="DX24" s="514"/>
      <c r="DY24" s="514"/>
      <c r="DZ24" s="514"/>
      <c r="EA24" s="514"/>
      <c r="EB24" s="514"/>
      <c r="EC24" s="514"/>
      <c r="ED24" s="514"/>
      <c r="EE24" s="514"/>
      <c r="EF24" s="514"/>
      <c r="EG24" s="514"/>
      <c r="EH24" s="514"/>
      <c r="EI24" s="514"/>
      <c r="EJ24" s="514"/>
      <c r="EK24" s="514"/>
      <c r="EL24" s="514"/>
      <c r="EM24" s="514"/>
      <c r="EN24" s="514"/>
      <c r="EO24" s="514"/>
      <c r="EP24" s="514"/>
      <c r="EQ24" s="514"/>
      <c r="ER24" s="514"/>
      <c r="ES24" s="514"/>
      <c r="ET24" s="514"/>
      <c r="EU24" s="514"/>
      <c r="EV24" s="514"/>
      <c r="EW24" s="514"/>
      <c r="EX24" s="514"/>
      <c r="EY24" s="514"/>
      <c r="EZ24" s="514"/>
      <c r="FA24" s="514"/>
      <c r="FB24" s="514"/>
      <c r="FC24" s="514"/>
      <c r="FD24" s="514"/>
      <c r="FE24" s="514"/>
      <c r="FF24" s="514"/>
      <c r="FG24" s="514"/>
      <c r="FH24" s="514"/>
      <c r="FI24" s="514"/>
      <c r="FJ24" s="514"/>
      <c r="FK24" s="514"/>
      <c r="FL24" s="514"/>
      <c r="FM24" s="514"/>
      <c r="FN24" s="514"/>
      <c r="FO24" s="514"/>
      <c r="FP24" s="514"/>
      <c r="FQ24" s="514"/>
      <c r="FR24" s="514"/>
      <c r="FS24" s="514"/>
      <c r="FT24" s="514"/>
      <c r="FU24" s="514"/>
      <c r="FV24" s="514"/>
      <c r="FW24" s="514"/>
      <c r="FX24" s="514"/>
      <c r="FY24" s="514"/>
      <c r="FZ24" s="514"/>
      <c r="GA24" s="514"/>
      <c r="GB24" s="514"/>
      <c r="GC24" s="514"/>
      <c r="GD24" s="514"/>
      <c r="GE24" s="514"/>
      <c r="GF24" s="514"/>
      <c r="GG24" s="514"/>
      <c r="GH24" s="514"/>
      <c r="GI24" s="514"/>
      <c r="GJ24" s="514"/>
      <c r="GK24" s="514"/>
      <c r="GL24" s="514"/>
      <c r="GM24" s="514"/>
      <c r="GN24" s="514"/>
      <c r="GO24" s="514"/>
      <c r="GP24" s="514"/>
      <c r="GQ24" s="514"/>
      <c r="GR24" s="514"/>
      <c r="GS24" s="514"/>
      <c r="GT24" s="514"/>
      <c r="GU24" s="514"/>
      <c r="GV24" s="514"/>
      <c r="GW24" s="514"/>
      <c r="GX24" s="514"/>
      <c r="GY24" s="514"/>
      <c r="GZ24" s="514"/>
      <c r="HA24" s="514"/>
      <c r="HB24" s="514"/>
      <c r="HC24" s="514"/>
      <c r="HD24" s="514"/>
      <c r="HE24" s="514"/>
      <c r="HF24" s="514"/>
      <c r="HG24" s="514"/>
      <c r="HH24" s="514"/>
      <c r="HI24" s="514"/>
      <c r="HJ24" s="514"/>
      <c r="HK24" s="514"/>
      <c r="HL24" s="514"/>
      <c r="HM24" s="514"/>
      <c r="HN24" s="514"/>
      <c r="HO24" s="514"/>
      <c r="HP24" s="514"/>
    </row>
    <row r="25" spans="1:224" s="513" customFormat="1" ht="15" customHeight="1">
      <c r="A25" s="551" t="s">
        <v>180</v>
      </c>
      <c r="B25" s="552">
        <v>1892</v>
      </c>
      <c r="C25" s="553">
        <v>2000</v>
      </c>
      <c r="D25" s="548">
        <v>1579</v>
      </c>
      <c r="E25" s="547" t="s">
        <v>181</v>
      </c>
      <c r="F25" s="549">
        <v>2271</v>
      </c>
      <c r="G25" s="550">
        <v>1953</v>
      </c>
      <c r="H25" s="550">
        <v>1953</v>
      </c>
      <c r="I25" s="514"/>
      <c r="J25" s="587">
        <v>2355</v>
      </c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514"/>
      <c r="BM25" s="514"/>
      <c r="BN25" s="514"/>
      <c r="BO25" s="514"/>
      <c r="BP25" s="514"/>
      <c r="BQ25" s="514"/>
      <c r="BR25" s="514"/>
      <c r="BS25" s="514"/>
      <c r="BT25" s="514"/>
      <c r="BU25" s="514"/>
      <c r="BV25" s="514"/>
      <c r="BW25" s="514"/>
      <c r="BX25" s="514"/>
      <c r="BY25" s="514"/>
      <c r="BZ25" s="514"/>
      <c r="CA25" s="514"/>
      <c r="CB25" s="514"/>
      <c r="CC25" s="514"/>
      <c r="CD25" s="514"/>
      <c r="CE25" s="514"/>
      <c r="CF25" s="514"/>
      <c r="CG25" s="514"/>
      <c r="CH25" s="514"/>
      <c r="CI25" s="514"/>
      <c r="CJ25" s="514"/>
      <c r="CK25" s="514"/>
      <c r="CL25" s="514"/>
      <c r="CM25" s="514"/>
      <c r="CN25" s="514"/>
      <c r="CO25" s="514"/>
      <c r="CP25" s="514"/>
      <c r="CQ25" s="514"/>
      <c r="CR25" s="514"/>
      <c r="CS25" s="514"/>
      <c r="CT25" s="514"/>
      <c r="CU25" s="514"/>
      <c r="CV25" s="514"/>
      <c r="CW25" s="514"/>
      <c r="CX25" s="514"/>
      <c r="CY25" s="514"/>
      <c r="CZ25" s="514"/>
      <c r="DA25" s="514"/>
      <c r="DB25" s="514"/>
      <c r="DC25" s="514"/>
      <c r="DD25" s="514"/>
      <c r="DE25" s="514"/>
      <c r="DF25" s="514"/>
      <c r="DG25" s="514"/>
      <c r="DH25" s="514"/>
      <c r="DI25" s="514"/>
      <c r="DJ25" s="514"/>
      <c r="DK25" s="514"/>
      <c r="DL25" s="514"/>
      <c r="DM25" s="514"/>
      <c r="DN25" s="514"/>
      <c r="DO25" s="514"/>
      <c r="DP25" s="514"/>
      <c r="DQ25" s="514"/>
      <c r="DR25" s="514"/>
      <c r="DS25" s="514"/>
      <c r="DT25" s="514"/>
      <c r="DU25" s="514"/>
      <c r="DV25" s="514"/>
      <c r="DW25" s="514"/>
      <c r="DX25" s="514"/>
      <c r="DY25" s="514"/>
      <c r="DZ25" s="514"/>
      <c r="EA25" s="514"/>
      <c r="EB25" s="514"/>
      <c r="EC25" s="514"/>
      <c r="ED25" s="514"/>
      <c r="EE25" s="514"/>
      <c r="EF25" s="514"/>
      <c r="EG25" s="514"/>
      <c r="EH25" s="514"/>
      <c r="EI25" s="514"/>
      <c r="EJ25" s="514"/>
      <c r="EK25" s="514"/>
      <c r="EL25" s="514"/>
      <c r="EM25" s="514"/>
      <c r="EN25" s="514"/>
      <c r="EO25" s="514"/>
      <c r="EP25" s="514"/>
      <c r="EQ25" s="514"/>
      <c r="ER25" s="514"/>
      <c r="ES25" s="514"/>
      <c r="ET25" s="514"/>
      <c r="EU25" s="514"/>
      <c r="EV25" s="514"/>
      <c r="EW25" s="514"/>
      <c r="EX25" s="514"/>
      <c r="EY25" s="514"/>
      <c r="EZ25" s="514"/>
      <c r="FA25" s="514"/>
      <c r="FB25" s="514"/>
      <c r="FC25" s="514"/>
      <c r="FD25" s="514"/>
      <c r="FE25" s="514"/>
      <c r="FF25" s="514"/>
      <c r="FG25" s="514"/>
      <c r="FH25" s="514"/>
      <c r="FI25" s="514"/>
      <c r="FJ25" s="514"/>
      <c r="FK25" s="514"/>
      <c r="FL25" s="514"/>
      <c r="FM25" s="514"/>
      <c r="FN25" s="514"/>
      <c r="FO25" s="514"/>
      <c r="FP25" s="514"/>
      <c r="FQ25" s="514"/>
      <c r="FR25" s="514"/>
      <c r="FS25" s="514"/>
      <c r="FT25" s="514"/>
      <c r="FU25" s="514"/>
      <c r="FV25" s="514"/>
      <c r="FW25" s="514"/>
      <c r="FX25" s="514"/>
      <c r="FY25" s="514"/>
      <c r="FZ25" s="514"/>
      <c r="GA25" s="514"/>
      <c r="GB25" s="514"/>
      <c r="GC25" s="514"/>
      <c r="GD25" s="514"/>
      <c r="GE25" s="514"/>
      <c r="GF25" s="514"/>
      <c r="GG25" s="514"/>
      <c r="GH25" s="514"/>
      <c r="GI25" s="514"/>
      <c r="GJ25" s="514"/>
      <c r="GK25" s="514"/>
      <c r="GL25" s="514"/>
      <c r="GM25" s="514"/>
      <c r="GN25" s="514"/>
      <c r="GO25" s="514"/>
      <c r="GP25" s="514"/>
      <c r="GQ25" s="514"/>
      <c r="GR25" s="514"/>
      <c r="GS25" s="514"/>
      <c r="GT25" s="514"/>
      <c r="GU25" s="514"/>
      <c r="GV25" s="514"/>
      <c r="GW25" s="514"/>
      <c r="GX25" s="514"/>
      <c r="GY25" s="514"/>
      <c r="GZ25" s="514"/>
      <c r="HA25" s="514"/>
      <c r="HB25" s="514"/>
      <c r="HC25" s="514"/>
      <c r="HD25" s="514"/>
      <c r="HE25" s="514"/>
      <c r="HF25" s="514"/>
      <c r="HG25" s="514"/>
      <c r="HH25" s="514"/>
      <c r="HI25" s="514"/>
      <c r="HJ25" s="514"/>
      <c r="HK25" s="514"/>
      <c r="HL25" s="514"/>
      <c r="HM25" s="514"/>
      <c r="HN25" s="514"/>
      <c r="HO25" s="514"/>
      <c r="HP25" s="514"/>
    </row>
    <row r="26" spans="1:224" s="513" customFormat="1" ht="15" customHeight="1">
      <c r="A26" s="551" t="s">
        <v>182</v>
      </c>
      <c r="B26" s="552">
        <v>3356</v>
      </c>
      <c r="C26" s="553">
        <v>3200</v>
      </c>
      <c r="D26" s="548">
        <v>1958</v>
      </c>
      <c r="E26" s="547" t="s">
        <v>32</v>
      </c>
      <c r="F26" s="549">
        <v>8556</v>
      </c>
      <c r="G26" s="550">
        <v>7358</v>
      </c>
      <c r="H26" s="550">
        <v>5799.3</v>
      </c>
      <c r="I26" s="514"/>
      <c r="J26" s="587">
        <v>7473</v>
      </c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4"/>
      <c r="CK26" s="514"/>
      <c r="CL26" s="514"/>
      <c r="CM26" s="514"/>
      <c r="CN26" s="514"/>
      <c r="CO26" s="514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4"/>
      <c r="DA26" s="514"/>
      <c r="DB26" s="514"/>
      <c r="DC26" s="514"/>
      <c r="DD26" s="514"/>
      <c r="DE26" s="514"/>
      <c r="DF26" s="514"/>
      <c r="DG26" s="514"/>
      <c r="DH26" s="514"/>
      <c r="DI26" s="514"/>
      <c r="DJ26" s="514"/>
      <c r="DK26" s="514"/>
      <c r="DL26" s="514"/>
      <c r="DM26" s="514"/>
      <c r="DN26" s="514"/>
      <c r="DO26" s="514"/>
      <c r="DP26" s="514"/>
      <c r="DQ26" s="514"/>
      <c r="DR26" s="514"/>
      <c r="DS26" s="514"/>
      <c r="DT26" s="514"/>
      <c r="DU26" s="514"/>
      <c r="DV26" s="514"/>
      <c r="DW26" s="514"/>
      <c r="DX26" s="514"/>
      <c r="DY26" s="514"/>
      <c r="DZ26" s="514"/>
      <c r="EA26" s="514"/>
      <c r="EB26" s="514"/>
      <c r="EC26" s="514"/>
      <c r="ED26" s="514"/>
      <c r="EE26" s="514"/>
      <c r="EF26" s="514"/>
      <c r="EG26" s="514"/>
      <c r="EH26" s="514"/>
      <c r="EI26" s="514"/>
      <c r="EJ26" s="514"/>
      <c r="EK26" s="514"/>
      <c r="EL26" s="514"/>
      <c r="EM26" s="514"/>
      <c r="EN26" s="514"/>
      <c r="EO26" s="514"/>
      <c r="EP26" s="514"/>
      <c r="EQ26" s="514"/>
      <c r="ER26" s="514"/>
      <c r="ES26" s="514"/>
      <c r="ET26" s="514"/>
      <c r="EU26" s="514"/>
      <c r="EV26" s="514"/>
      <c r="EW26" s="514"/>
      <c r="EX26" s="514"/>
      <c r="EY26" s="514"/>
      <c r="EZ26" s="514"/>
      <c r="FA26" s="514"/>
      <c r="FB26" s="514"/>
      <c r="FC26" s="514"/>
      <c r="FD26" s="514"/>
      <c r="FE26" s="514"/>
      <c r="FF26" s="514"/>
      <c r="FG26" s="514"/>
      <c r="FH26" s="514"/>
      <c r="FI26" s="514"/>
      <c r="FJ26" s="514"/>
      <c r="FK26" s="514"/>
      <c r="FL26" s="514"/>
      <c r="FM26" s="514"/>
      <c r="FN26" s="514"/>
      <c r="FO26" s="514"/>
      <c r="FP26" s="514"/>
      <c r="FQ26" s="514"/>
      <c r="FR26" s="514"/>
      <c r="FS26" s="514"/>
      <c r="FT26" s="514"/>
      <c r="FU26" s="514"/>
      <c r="FV26" s="514"/>
      <c r="FW26" s="514"/>
      <c r="FX26" s="514"/>
      <c r="FY26" s="514"/>
      <c r="FZ26" s="514"/>
      <c r="GA26" s="514"/>
      <c r="GB26" s="514"/>
      <c r="GC26" s="514"/>
      <c r="GD26" s="514"/>
      <c r="GE26" s="514"/>
      <c r="GF26" s="514"/>
      <c r="GG26" s="514"/>
      <c r="GH26" s="514"/>
      <c r="GI26" s="514"/>
      <c r="GJ26" s="514"/>
      <c r="GK26" s="514"/>
      <c r="GL26" s="514"/>
      <c r="GM26" s="514"/>
      <c r="GN26" s="514"/>
      <c r="GO26" s="514"/>
      <c r="GP26" s="514"/>
      <c r="GQ26" s="514"/>
      <c r="GR26" s="514"/>
      <c r="GS26" s="514"/>
      <c r="GT26" s="514"/>
      <c r="GU26" s="514"/>
      <c r="GV26" s="514"/>
      <c r="GW26" s="514"/>
      <c r="GX26" s="514"/>
      <c r="GY26" s="514"/>
      <c r="GZ26" s="514"/>
      <c r="HA26" s="514"/>
      <c r="HB26" s="514"/>
      <c r="HC26" s="514"/>
      <c r="HD26" s="514"/>
      <c r="HE26" s="514"/>
      <c r="HF26" s="514"/>
      <c r="HG26" s="514"/>
      <c r="HH26" s="514"/>
      <c r="HI26" s="514"/>
      <c r="HJ26" s="514"/>
      <c r="HK26" s="514"/>
      <c r="HL26" s="514"/>
      <c r="HM26" s="514"/>
      <c r="HN26" s="514"/>
      <c r="HO26" s="514"/>
      <c r="HP26" s="514"/>
    </row>
    <row r="27" spans="1:224" s="513" customFormat="1" ht="15" customHeight="1">
      <c r="A27" s="551" t="s">
        <v>183</v>
      </c>
      <c r="B27" s="552">
        <v>3172</v>
      </c>
      <c r="C27" s="553">
        <v>2700</v>
      </c>
      <c r="D27" s="548">
        <v>3745</v>
      </c>
      <c r="E27" s="547" t="s">
        <v>33</v>
      </c>
      <c r="F27" s="549">
        <v>1961</v>
      </c>
      <c r="G27" s="550">
        <v>1686</v>
      </c>
      <c r="H27" s="550">
        <v>901</v>
      </c>
      <c r="I27" s="514"/>
      <c r="J27" s="587">
        <v>1294</v>
      </c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4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514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4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514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514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14"/>
      <c r="ER27" s="514"/>
      <c r="ES27" s="514"/>
      <c r="ET27" s="514"/>
      <c r="EU27" s="514"/>
      <c r="EV27" s="514"/>
      <c r="EW27" s="514"/>
      <c r="EX27" s="514"/>
      <c r="EY27" s="514"/>
      <c r="EZ27" s="514"/>
      <c r="FA27" s="514"/>
      <c r="FB27" s="514"/>
      <c r="FC27" s="514"/>
      <c r="FD27" s="514"/>
      <c r="FE27" s="514"/>
      <c r="FF27" s="514"/>
      <c r="FG27" s="514"/>
      <c r="FH27" s="514"/>
      <c r="FI27" s="514"/>
      <c r="FJ27" s="514"/>
      <c r="FK27" s="514"/>
      <c r="FL27" s="514"/>
      <c r="FM27" s="514"/>
      <c r="FN27" s="514"/>
      <c r="FO27" s="514"/>
      <c r="FP27" s="514"/>
      <c r="FQ27" s="514"/>
      <c r="FR27" s="514"/>
      <c r="FS27" s="514"/>
      <c r="FT27" s="514"/>
      <c r="FU27" s="514"/>
      <c r="FV27" s="514"/>
      <c r="FW27" s="514"/>
      <c r="FX27" s="514"/>
      <c r="FY27" s="514"/>
      <c r="FZ27" s="514"/>
      <c r="GA27" s="514"/>
      <c r="GB27" s="514"/>
      <c r="GC27" s="514"/>
      <c r="GD27" s="514"/>
      <c r="GE27" s="514"/>
      <c r="GF27" s="514"/>
      <c r="GG27" s="514"/>
      <c r="GH27" s="514"/>
      <c r="GI27" s="514"/>
      <c r="GJ27" s="514"/>
      <c r="GK27" s="514"/>
      <c r="GL27" s="514"/>
      <c r="GM27" s="514"/>
      <c r="GN27" s="514"/>
      <c r="GO27" s="514"/>
      <c r="GP27" s="514"/>
      <c r="GQ27" s="514"/>
      <c r="GR27" s="514"/>
      <c r="GS27" s="514"/>
      <c r="GT27" s="514"/>
      <c r="GU27" s="514"/>
      <c r="GV27" s="514"/>
      <c r="GW27" s="514"/>
      <c r="GX27" s="514"/>
      <c r="GY27" s="514"/>
      <c r="GZ27" s="514"/>
      <c r="HA27" s="514"/>
      <c r="HB27" s="514"/>
      <c r="HC27" s="514"/>
      <c r="HD27" s="514"/>
      <c r="HE27" s="514"/>
      <c r="HF27" s="514"/>
      <c r="HG27" s="514"/>
      <c r="HH27" s="514"/>
      <c r="HI27" s="514"/>
      <c r="HJ27" s="514"/>
      <c r="HK27" s="514"/>
      <c r="HL27" s="514"/>
      <c r="HM27" s="514"/>
      <c r="HN27" s="514"/>
      <c r="HO27" s="514"/>
      <c r="HP27" s="514"/>
    </row>
    <row r="28" spans="1:224" s="513" customFormat="1" ht="15" customHeight="1">
      <c r="A28" s="551" t="s">
        <v>184</v>
      </c>
      <c r="B28" s="552">
        <v>0</v>
      </c>
      <c r="C28" s="553">
        <v>0</v>
      </c>
      <c r="D28" s="548"/>
      <c r="E28" s="547" t="s">
        <v>34</v>
      </c>
      <c r="F28" s="549">
        <v>1234</v>
      </c>
      <c r="G28" s="550">
        <v>1061</v>
      </c>
      <c r="H28" s="550">
        <v>1061</v>
      </c>
      <c r="I28" s="514"/>
      <c r="J28" s="587">
        <v>1376</v>
      </c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4"/>
      <c r="BL28" s="514"/>
      <c r="BM28" s="514"/>
      <c r="BN28" s="514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4"/>
      <c r="CB28" s="514"/>
      <c r="CC28" s="514"/>
      <c r="CD28" s="514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4"/>
      <c r="DU28" s="514"/>
      <c r="DV28" s="514"/>
      <c r="DW28" s="514"/>
      <c r="DX28" s="514"/>
      <c r="DY28" s="514"/>
      <c r="DZ28" s="514"/>
      <c r="EA28" s="514"/>
      <c r="EB28" s="514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4"/>
      <c r="EO28" s="514"/>
      <c r="EP28" s="514"/>
      <c r="EQ28" s="514"/>
      <c r="ER28" s="514"/>
      <c r="ES28" s="514"/>
      <c r="ET28" s="514"/>
      <c r="EU28" s="514"/>
      <c r="EV28" s="514"/>
      <c r="EW28" s="514"/>
      <c r="EX28" s="514"/>
      <c r="EY28" s="514"/>
      <c r="EZ28" s="514"/>
      <c r="FA28" s="514"/>
      <c r="FB28" s="514"/>
      <c r="FC28" s="514"/>
      <c r="FD28" s="514"/>
      <c r="FE28" s="514"/>
      <c r="FF28" s="514"/>
      <c r="FG28" s="514"/>
      <c r="FH28" s="514"/>
      <c r="FI28" s="514"/>
      <c r="FJ28" s="514"/>
      <c r="FK28" s="514"/>
      <c r="FL28" s="514"/>
      <c r="FM28" s="514"/>
      <c r="FN28" s="514"/>
      <c r="FO28" s="514"/>
      <c r="FP28" s="514"/>
      <c r="FQ28" s="514"/>
      <c r="FR28" s="514"/>
      <c r="FS28" s="514"/>
      <c r="FT28" s="514"/>
      <c r="FU28" s="514"/>
      <c r="FV28" s="514"/>
      <c r="FW28" s="514"/>
      <c r="FX28" s="514"/>
      <c r="FY28" s="514"/>
      <c r="FZ28" s="514"/>
      <c r="GA28" s="514"/>
      <c r="GB28" s="514"/>
      <c r="GC28" s="514"/>
      <c r="GD28" s="514"/>
      <c r="GE28" s="514"/>
      <c r="GF28" s="514"/>
      <c r="GG28" s="514"/>
      <c r="GH28" s="514"/>
      <c r="GI28" s="514"/>
      <c r="GJ28" s="514"/>
      <c r="GK28" s="514"/>
      <c r="GL28" s="514"/>
      <c r="GM28" s="514"/>
      <c r="GN28" s="514"/>
      <c r="GO28" s="514"/>
      <c r="GP28" s="514"/>
      <c r="GQ28" s="514"/>
      <c r="GR28" s="514"/>
      <c r="GS28" s="514"/>
      <c r="GT28" s="514"/>
      <c r="GU28" s="514"/>
      <c r="GV28" s="514"/>
      <c r="GW28" s="514"/>
      <c r="GX28" s="514"/>
      <c r="GY28" s="514"/>
      <c r="GZ28" s="514"/>
      <c r="HA28" s="514"/>
      <c r="HB28" s="514"/>
      <c r="HC28" s="514"/>
      <c r="HD28" s="514"/>
      <c r="HE28" s="514"/>
      <c r="HF28" s="514"/>
      <c r="HG28" s="514"/>
      <c r="HH28" s="514"/>
      <c r="HI28" s="514"/>
      <c r="HJ28" s="514"/>
      <c r="HK28" s="514"/>
      <c r="HL28" s="514"/>
      <c r="HM28" s="514"/>
      <c r="HN28" s="514"/>
      <c r="HO28" s="514"/>
      <c r="HP28" s="514"/>
    </row>
    <row r="29" spans="1:224" s="513" customFormat="1" ht="16.5" customHeight="1">
      <c r="A29" s="551" t="s">
        <v>185</v>
      </c>
      <c r="B29" s="552">
        <v>18838</v>
      </c>
      <c r="C29" s="553">
        <v>30477</v>
      </c>
      <c r="D29" s="548">
        <v>30863</v>
      </c>
      <c r="E29" s="547" t="s">
        <v>186</v>
      </c>
      <c r="F29" s="549">
        <v>0</v>
      </c>
      <c r="G29" s="550">
        <v>35603</v>
      </c>
      <c r="H29" s="550">
        <v>24603</v>
      </c>
      <c r="I29" s="514"/>
      <c r="J29" s="588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4"/>
      <c r="CB29" s="514"/>
      <c r="CC29" s="514"/>
      <c r="CD29" s="514"/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/>
      <c r="CQ29" s="514"/>
      <c r="CR29" s="514"/>
      <c r="CS29" s="514"/>
      <c r="CT29" s="514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4"/>
      <c r="DG29" s="514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  <c r="DR29" s="514"/>
      <c r="DS29" s="514"/>
      <c r="DT29" s="514"/>
      <c r="DU29" s="514"/>
      <c r="DV29" s="514"/>
      <c r="DW29" s="514"/>
      <c r="DX29" s="514"/>
      <c r="DY29" s="514"/>
      <c r="DZ29" s="514"/>
      <c r="EA29" s="514"/>
      <c r="EB29" s="514"/>
      <c r="EC29" s="514"/>
      <c r="ED29" s="514"/>
      <c r="EE29" s="514"/>
      <c r="EF29" s="514"/>
      <c r="EG29" s="514"/>
      <c r="EH29" s="514"/>
      <c r="EI29" s="514"/>
      <c r="EJ29" s="514"/>
      <c r="EK29" s="514"/>
      <c r="EL29" s="514"/>
      <c r="EM29" s="514"/>
      <c r="EN29" s="514"/>
      <c r="EO29" s="514"/>
      <c r="EP29" s="514"/>
      <c r="EQ29" s="514"/>
      <c r="ER29" s="514"/>
      <c r="ES29" s="514"/>
      <c r="ET29" s="514"/>
      <c r="EU29" s="514"/>
      <c r="EV29" s="514"/>
      <c r="EW29" s="514"/>
      <c r="EX29" s="514"/>
      <c r="EY29" s="514"/>
      <c r="EZ29" s="514"/>
      <c r="FA29" s="514"/>
      <c r="FB29" s="514"/>
      <c r="FC29" s="514"/>
      <c r="FD29" s="514"/>
      <c r="FE29" s="514"/>
      <c r="FF29" s="514"/>
      <c r="FG29" s="514"/>
      <c r="FH29" s="514"/>
      <c r="FI29" s="514"/>
      <c r="FJ29" s="514"/>
      <c r="FK29" s="514"/>
      <c r="FL29" s="514"/>
      <c r="FM29" s="514"/>
      <c r="FN29" s="514"/>
      <c r="FO29" s="514"/>
      <c r="FP29" s="514"/>
      <c r="FQ29" s="514"/>
      <c r="FR29" s="514"/>
      <c r="FS29" s="514"/>
      <c r="FT29" s="514"/>
      <c r="FU29" s="514"/>
      <c r="FV29" s="514"/>
      <c r="FW29" s="514"/>
      <c r="FX29" s="514"/>
      <c r="FY29" s="514"/>
      <c r="FZ29" s="514"/>
      <c r="GA29" s="514"/>
      <c r="GB29" s="514"/>
      <c r="GC29" s="514"/>
      <c r="GD29" s="514"/>
      <c r="GE29" s="514"/>
      <c r="GF29" s="514"/>
      <c r="GG29" s="514"/>
      <c r="GH29" s="514"/>
      <c r="GI29" s="514"/>
      <c r="GJ29" s="514"/>
      <c r="GK29" s="514"/>
      <c r="GL29" s="514"/>
      <c r="GM29" s="514"/>
      <c r="GN29" s="514"/>
      <c r="GO29" s="514"/>
      <c r="GP29" s="514"/>
      <c r="GQ29" s="514"/>
      <c r="GR29" s="514"/>
      <c r="GS29" s="514"/>
      <c r="GT29" s="514"/>
      <c r="GU29" s="514"/>
      <c r="GV29" s="514"/>
      <c r="GW29" s="514"/>
      <c r="GX29" s="514"/>
      <c r="GY29" s="514"/>
      <c r="GZ29" s="514"/>
      <c r="HA29" s="514"/>
      <c r="HB29" s="514"/>
      <c r="HC29" s="514"/>
      <c r="HD29" s="514"/>
      <c r="HE29" s="514"/>
      <c r="HF29" s="514"/>
      <c r="HG29" s="514"/>
      <c r="HH29" s="514"/>
      <c r="HI29" s="514"/>
      <c r="HJ29" s="514"/>
      <c r="HK29" s="514"/>
      <c r="HL29" s="514"/>
      <c r="HM29" s="514"/>
      <c r="HN29" s="514"/>
      <c r="HO29" s="514"/>
      <c r="HP29" s="514"/>
    </row>
    <row r="30" spans="1:224" s="513" customFormat="1" ht="15" customHeight="1">
      <c r="A30" s="551" t="s">
        <v>187</v>
      </c>
      <c r="B30" s="552">
        <v>457</v>
      </c>
      <c r="C30" s="553">
        <v>375</v>
      </c>
      <c r="D30" s="548">
        <v>660</v>
      </c>
      <c r="E30" s="547" t="s">
        <v>188</v>
      </c>
      <c r="F30" s="549">
        <v>8599</v>
      </c>
      <c r="G30" s="550">
        <v>8942</v>
      </c>
      <c r="H30" s="550">
        <v>8942</v>
      </c>
      <c r="I30" s="514"/>
      <c r="J30" s="587">
        <v>8942</v>
      </c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4"/>
      <c r="BV30" s="514"/>
      <c r="BW30" s="514"/>
      <c r="BX30" s="514"/>
      <c r="BY30" s="514"/>
      <c r="BZ30" s="514"/>
      <c r="CA30" s="514"/>
      <c r="CB30" s="514"/>
      <c r="CC30" s="514"/>
      <c r="CD30" s="514"/>
      <c r="CE30" s="514"/>
      <c r="CF30" s="514"/>
      <c r="CG30" s="514"/>
      <c r="CH30" s="514"/>
      <c r="CI30" s="514"/>
      <c r="CJ30" s="514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4"/>
      <c r="DS30" s="514"/>
      <c r="DT30" s="514"/>
      <c r="DU30" s="514"/>
      <c r="DV30" s="514"/>
      <c r="DW30" s="514"/>
      <c r="DX30" s="514"/>
      <c r="DY30" s="514"/>
      <c r="DZ30" s="514"/>
      <c r="EA30" s="514"/>
      <c r="EB30" s="514"/>
      <c r="EC30" s="514"/>
      <c r="ED30" s="514"/>
      <c r="EE30" s="514"/>
      <c r="EF30" s="514"/>
      <c r="EG30" s="514"/>
      <c r="EH30" s="514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  <c r="ET30" s="514"/>
      <c r="EU30" s="514"/>
      <c r="EV30" s="514"/>
      <c r="EW30" s="514"/>
      <c r="EX30" s="514"/>
      <c r="EY30" s="514"/>
      <c r="EZ30" s="514"/>
      <c r="FA30" s="514"/>
      <c r="FB30" s="514"/>
      <c r="FC30" s="514"/>
      <c r="FD30" s="514"/>
      <c r="FE30" s="514"/>
      <c r="FF30" s="514"/>
      <c r="FG30" s="514"/>
      <c r="FH30" s="514"/>
      <c r="FI30" s="514"/>
      <c r="FJ30" s="514"/>
      <c r="FK30" s="514"/>
      <c r="FL30" s="514"/>
      <c r="FM30" s="514"/>
      <c r="FN30" s="514"/>
      <c r="FO30" s="514"/>
      <c r="FP30" s="514"/>
      <c r="FQ30" s="514"/>
      <c r="FR30" s="514"/>
      <c r="FS30" s="514"/>
      <c r="FT30" s="514"/>
      <c r="FU30" s="514"/>
      <c r="FV30" s="514"/>
      <c r="FW30" s="514"/>
      <c r="FX30" s="514"/>
      <c r="FY30" s="514"/>
      <c r="FZ30" s="514"/>
      <c r="GA30" s="514"/>
      <c r="GB30" s="514"/>
      <c r="GC30" s="514"/>
      <c r="GD30" s="514"/>
      <c r="GE30" s="514"/>
      <c r="GF30" s="514"/>
      <c r="GG30" s="514"/>
      <c r="GH30" s="514"/>
      <c r="GI30" s="514"/>
      <c r="GJ30" s="514"/>
      <c r="GK30" s="514"/>
      <c r="GL30" s="514"/>
      <c r="GM30" s="514"/>
      <c r="GN30" s="514"/>
      <c r="GO30" s="514"/>
      <c r="GP30" s="514"/>
      <c r="GQ30" s="514"/>
      <c r="GR30" s="514"/>
      <c r="GS30" s="514"/>
      <c r="GT30" s="514"/>
      <c r="GU30" s="514"/>
      <c r="GV30" s="514"/>
      <c r="GW30" s="514"/>
      <c r="GX30" s="514"/>
      <c r="GY30" s="514"/>
      <c r="GZ30" s="514"/>
      <c r="HA30" s="514"/>
      <c r="HB30" s="514"/>
      <c r="HC30" s="514"/>
      <c r="HD30" s="514"/>
      <c r="HE30" s="514"/>
      <c r="HF30" s="514"/>
      <c r="HG30" s="514"/>
      <c r="HH30" s="514"/>
      <c r="HI30" s="514"/>
      <c r="HJ30" s="514"/>
      <c r="HK30" s="514"/>
      <c r="HL30" s="514"/>
      <c r="HM30" s="514"/>
      <c r="HN30" s="514"/>
      <c r="HO30" s="514"/>
      <c r="HP30" s="514"/>
    </row>
    <row r="31" spans="1:224" s="513" customFormat="1" ht="15" customHeight="1">
      <c r="A31" s="551" t="s">
        <v>189</v>
      </c>
      <c r="B31" s="553"/>
      <c r="C31" s="553"/>
      <c r="D31" s="548"/>
      <c r="E31" s="547" t="s">
        <v>190</v>
      </c>
      <c r="F31" s="549">
        <v>0</v>
      </c>
      <c r="G31" s="550"/>
      <c r="H31" s="555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4"/>
      <c r="BS31" s="514"/>
      <c r="BT31" s="514"/>
      <c r="BU31" s="514"/>
      <c r="BV31" s="514"/>
      <c r="BW31" s="514"/>
      <c r="BX31" s="514"/>
      <c r="BY31" s="514"/>
      <c r="BZ31" s="514"/>
      <c r="CA31" s="514"/>
      <c r="CB31" s="514"/>
      <c r="CC31" s="514"/>
      <c r="CD31" s="514"/>
      <c r="CE31" s="514"/>
      <c r="CF31" s="514"/>
      <c r="CG31" s="514"/>
      <c r="CH31" s="514"/>
      <c r="CI31" s="514"/>
      <c r="CJ31" s="514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4"/>
      <c r="DP31" s="514"/>
      <c r="DQ31" s="514"/>
      <c r="DR31" s="514"/>
      <c r="DS31" s="514"/>
      <c r="DT31" s="514"/>
      <c r="DU31" s="514"/>
      <c r="DV31" s="514"/>
      <c r="DW31" s="514"/>
      <c r="DX31" s="514"/>
      <c r="DY31" s="514"/>
      <c r="DZ31" s="514"/>
      <c r="EA31" s="514"/>
      <c r="EB31" s="514"/>
      <c r="EC31" s="514"/>
      <c r="ED31" s="514"/>
      <c r="EE31" s="514"/>
      <c r="EF31" s="514"/>
      <c r="EG31" s="514"/>
      <c r="EH31" s="514"/>
      <c r="EI31" s="514"/>
      <c r="EJ31" s="514"/>
      <c r="EK31" s="514"/>
      <c r="EL31" s="514"/>
      <c r="EM31" s="514"/>
      <c r="EN31" s="514"/>
      <c r="EO31" s="514"/>
      <c r="EP31" s="514"/>
      <c r="EQ31" s="514"/>
      <c r="ER31" s="514"/>
      <c r="ES31" s="514"/>
      <c r="ET31" s="514"/>
      <c r="EU31" s="514"/>
      <c r="EV31" s="514"/>
      <c r="EW31" s="514"/>
      <c r="EX31" s="514"/>
      <c r="EY31" s="514"/>
      <c r="EZ31" s="514"/>
      <c r="FA31" s="514"/>
      <c r="FB31" s="514"/>
      <c r="FC31" s="514"/>
      <c r="FD31" s="514"/>
      <c r="FE31" s="514"/>
      <c r="FF31" s="514"/>
      <c r="FG31" s="514"/>
      <c r="FH31" s="514"/>
      <c r="FI31" s="514"/>
      <c r="FJ31" s="514"/>
      <c r="FK31" s="514"/>
      <c r="FL31" s="514"/>
      <c r="FM31" s="514"/>
      <c r="FN31" s="514"/>
      <c r="FO31" s="514"/>
      <c r="FP31" s="514"/>
      <c r="FQ31" s="514"/>
      <c r="FR31" s="514"/>
      <c r="FS31" s="514"/>
      <c r="FT31" s="514"/>
      <c r="FU31" s="514"/>
      <c r="FV31" s="514"/>
      <c r="FW31" s="514"/>
      <c r="FX31" s="514"/>
      <c r="FY31" s="514"/>
      <c r="FZ31" s="514"/>
      <c r="GA31" s="514"/>
      <c r="GB31" s="514"/>
      <c r="GC31" s="514"/>
      <c r="GD31" s="514"/>
      <c r="GE31" s="514"/>
      <c r="GF31" s="514"/>
      <c r="GG31" s="514"/>
      <c r="GH31" s="514"/>
      <c r="GI31" s="514"/>
      <c r="GJ31" s="514"/>
      <c r="GK31" s="514"/>
      <c r="GL31" s="514"/>
      <c r="GM31" s="514"/>
      <c r="GN31" s="514"/>
      <c r="GO31" s="514"/>
      <c r="GP31" s="514"/>
      <c r="GQ31" s="514"/>
      <c r="GR31" s="514"/>
      <c r="GS31" s="514"/>
      <c r="GT31" s="514"/>
      <c r="GU31" s="514"/>
      <c r="GV31" s="514"/>
      <c r="GW31" s="514"/>
      <c r="GX31" s="514"/>
      <c r="GY31" s="514"/>
      <c r="GZ31" s="514"/>
      <c r="HA31" s="514"/>
      <c r="HB31" s="514"/>
      <c r="HC31" s="514"/>
      <c r="HD31" s="514"/>
      <c r="HE31" s="514"/>
      <c r="HF31" s="514"/>
      <c r="HG31" s="514"/>
      <c r="HH31" s="514"/>
      <c r="HI31" s="514"/>
      <c r="HJ31" s="514"/>
      <c r="HK31" s="514"/>
      <c r="HL31" s="514"/>
      <c r="HM31" s="514"/>
      <c r="HN31" s="514"/>
      <c r="HO31" s="514"/>
      <c r="HP31" s="514"/>
    </row>
    <row r="32" spans="1:224" s="513" customFormat="1" ht="15" customHeight="1">
      <c r="A32" s="551"/>
      <c r="B32" s="553"/>
      <c r="C32" s="553"/>
      <c r="D32" s="556"/>
      <c r="E32" s="557" t="s">
        <v>191</v>
      </c>
      <c r="F32" s="558"/>
      <c r="G32" s="558">
        <v>3632</v>
      </c>
      <c r="H32" s="558">
        <v>285.37</v>
      </c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/>
      <c r="BC32" s="514"/>
      <c r="BD32" s="514"/>
      <c r="BE32" s="514"/>
      <c r="BF32" s="514"/>
      <c r="BG32" s="514"/>
      <c r="BH32" s="514"/>
      <c r="BI32" s="514"/>
      <c r="BJ32" s="514"/>
      <c r="BK32" s="514"/>
      <c r="BL32" s="514"/>
      <c r="BM32" s="514"/>
      <c r="BN32" s="514"/>
      <c r="BO32" s="514"/>
      <c r="BP32" s="514"/>
      <c r="BQ32" s="514"/>
      <c r="BR32" s="514"/>
      <c r="BS32" s="514"/>
      <c r="BT32" s="514"/>
      <c r="BU32" s="514"/>
      <c r="BV32" s="514"/>
      <c r="BW32" s="514"/>
      <c r="BX32" s="514"/>
      <c r="BY32" s="514"/>
      <c r="BZ32" s="514"/>
      <c r="CA32" s="514"/>
      <c r="CB32" s="514"/>
      <c r="CC32" s="514"/>
      <c r="CD32" s="514"/>
      <c r="CE32" s="514"/>
      <c r="CF32" s="514"/>
      <c r="CG32" s="514"/>
      <c r="CH32" s="514"/>
      <c r="CI32" s="514"/>
      <c r="CJ32" s="514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4"/>
      <c r="DD32" s="514"/>
      <c r="DE32" s="514"/>
      <c r="DF32" s="514"/>
      <c r="DG32" s="514"/>
      <c r="DH32" s="514"/>
      <c r="DI32" s="514"/>
      <c r="DJ32" s="514"/>
      <c r="DK32" s="514"/>
      <c r="DL32" s="514"/>
      <c r="DM32" s="514"/>
      <c r="DN32" s="514"/>
      <c r="DO32" s="514"/>
      <c r="DP32" s="514"/>
      <c r="DQ32" s="514"/>
      <c r="DR32" s="514"/>
      <c r="DS32" s="514"/>
      <c r="DT32" s="514"/>
      <c r="DU32" s="514"/>
      <c r="DV32" s="514"/>
      <c r="DW32" s="514"/>
      <c r="DX32" s="514"/>
      <c r="DY32" s="514"/>
      <c r="DZ32" s="514"/>
      <c r="EA32" s="514"/>
      <c r="EB32" s="514"/>
      <c r="EC32" s="514"/>
      <c r="ED32" s="514"/>
      <c r="EE32" s="514"/>
      <c r="EF32" s="514"/>
      <c r="EG32" s="514"/>
      <c r="EH32" s="514"/>
      <c r="EI32" s="514"/>
      <c r="EJ32" s="514"/>
      <c r="EK32" s="514"/>
      <c r="EL32" s="514"/>
      <c r="EM32" s="514"/>
      <c r="EN32" s="514"/>
      <c r="EO32" s="514"/>
      <c r="EP32" s="514"/>
      <c r="EQ32" s="514"/>
      <c r="ER32" s="514"/>
      <c r="ES32" s="514"/>
      <c r="ET32" s="514"/>
      <c r="EU32" s="514"/>
      <c r="EV32" s="514"/>
      <c r="EW32" s="514"/>
      <c r="EX32" s="514"/>
      <c r="EY32" s="514"/>
      <c r="EZ32" s="514"/>
      <c r="FA32" s="514"/>
      <c r="FB32" s="514"/>
      <c r="FC32" s="514"/>
      <c r="FD32" s="514"/>
      <c r="FE32" s="514"/>
      <c r="FF32" s="514"/>
      <c r="FG32" s="514"/>
      <c r="FH32" s="514"/>
      <c r="FI32" s="514"/>
      <c r="FJ32" s="514"/>
      <c r="FK32" s="514"/>
      <c r="FL32" s="514"/>
      <c r="FM32" s="514"/>
      <c r="FN32" s="514"/>
      <c r="FO32" s="514"/>
      <c r="FP32" s="514"/>
      <c r="FQ32" s="514"/>
      <c r="FR32" s="514"/>
      <c r="FS32" s="514"/>
      <c r="FT32" s="514"/>
      <c r="FU32" s="514"/>
      <c r="FV32" s="514"/>
      <c r="FW32" s="514"/>
      <c r="FX32" s="514"/>
      <c r="FY32" s="514"/>
      <c r="FZ32" s="514"/>
      <c r="GA32" s="514"/>
      <c r="GB32" s="514"/>
      <c r="GC32" s="514"/>
      <c r="GD32" s="514"/>
      <c r="GE32" s="514"/>
      <c r="GF32" s="514"/>
      <c r="GG32" s="514"/>
      <c r="GH32" s="514"/>
      <c r="GI32" s="514"/>
      <c r="GJ32" s="514"/>
      <c r="GK32" s="514"/>
      <c r="GL32" s="514"/>
      <c r="GM32" s="514"/>
      <c r="GN32" s="514"/>
      <c r="GO32" s="514"/>
      <c r="GP32" s="514"/>
      <c r="GQ32" s="514"/>
      <c r="GR32" s="514"/>
      <c r="GS32" s="514"/>
      <c r="GT32" s="514"/>
      <c r="GU32" s="514"/>
      <c r="GV32" s="514"/>
      <c r="GW32" s="514"/>
      <c r="GX32" s="514"/>
      <c r="GY32" s="514"/>
      <c r="GZ32" s="514"/>
      <c r="HA32" s="514"/>
      <c r="HB32" s="514"/>
      <c r="HC32" s="514"/>
      <c r="HD32" s="514"/>
      <c r="HE32" s="514"/>
      <c r="HF32" s="514"/>
      <c r="HG32" s="514"/>
      <c r="HH32" s="514"/>
      <c r="HI32" s="514"/>
      <c r="HJ32" s="514"/>
      <c r="HK32" s="514"/>
      <c r="HL32" s="514"/>
      <c r="HM32" s="514"/>
      <c r="HN32" s="514"/>
      <c r="HO32" s="514"/>
      <c r="HP32" s="514"/>
    </row>
    <row r="33" spans="1:8" s="517" customFormat="1" ht="18" customHeight="1">
      <c r="A33" s="557" t="s">
        <v>192</v>
      </c>
      <c r="B33" s="544">
        <f>B34+B35+B36</f>
        <v>52000</v>
      </c>
      <c r="C33" s="544">
        <f>C34+C35+C36</f>
        <v>51000</v>
      </c>
      <c r="D33" s="559">
        <f>D34+D35+D36</f>
        <v>51010</v>
      </c>
      <c r="E33" s="557" t="s">
        <v>193</v>
      </c>
      <c r="F33" s="544">
        <f>F34+F35</f>
        <v>29541</v>
      </c>
      <c r="G33" s="544">
        <f>G34+G35</f>
        <v>24021</v>
      </c>
      <c r="H33" s="544">
        <f>H34+H35</f>
        <v>24021</v>
      </c>
    </row>
    <row r="34" spans="1:8" s="518" customFormat="1" ht="18" customHeight="1">
      <c r="A34" s="560" t="s">
        <v>194</v>
      </c>
      <c r="B34" s="561">
        <v>52000</v>
      </c>
      <c r="C34" s="562">
        <v>51000</v>
      </c>
      <c r="D34" s="563">
        <v>51010</v>
      </c>
      <c r="E34" s="547" t="s">
        <v>195</v>
      </c>
      <c r="F34" s="549">
        <v>29541</v>
      </c>
      <c r="G34" s="550">
        <v>24021</v>
      </c>
      <c r="H34" s="555">
        <v>24021</v>
      </c>
    </row>
    <row r="35" spans="1:8" s="518" customFormat="1" ht="18" customHeight="1">
      <c r="A35" s="560" t="s">
        <v>196</v>
      </c>
      <c r="B35" s="562"/>
      <c r="C35" s="562"/>
      <c r="D35" s="564"/>
      <c r="E35" s="547" t="s">
        <v>197</v>
      </c>
      <c r="F35" s="550"/>
      <c r="G35" s="550"/>
      <c r="H35" s="555"/>
    </row>
    <row r="36" spans="1:8" s="518" customFormat="1" ht="21" customHeight="1">
      <c r="A36" s="560" t="s">
        <v>198</v>
      </c>
      <c r="B36" s="562"/>
      <c r="C36" s="562"/>
      <c r="D36" s="564"/>
      <c r="E36" s="547"/>
      <c r="F36" s="550"/>
      <c r="G36" s="550"/>
      <c r="H36" s="555"/>
    </row>
    <row r="37" spans="1:8" s="519" customFormat="1" ht="16.5" customHeight="1">
      <c r="A37" s="557" t="s">
        <v>199</v>
      </c>
      <c r="B37" s="544">
        <f>B38+B60+B61+B62</f>
        <v>327904</v>
      </c>
      <c r="C37" s="544">
        <f>C38+C60+C61+C62</f>
        <v>308488</v>
      </c>
      <c r="D37" s="565">
        <f>D38+D60+D61+D62</f>
        <v>245971.6</v>
      </c>
      <c r="E37" s="557" t="s">
        <v>200</v>
      </c>
      <c r="F37" s="544">
        <f>F38+F41+F42+F43+F44</f>
        <v>14850</v>
      </c>
      <c r="G37" s="544">
        <f>G38+G41+G42+G43+G44</f>
        <v>8846</v>
      </c>
      <c r="H37" s="544">
        <f>H38+H41+H42+H43+H44</f>
        <v>38609.5</v>
      </c>
    </row>
    <row r="38" spans="1:224" s="513" customFormat="1" ht="15" customHeight="1">
      <c r="A38" s="560" t="s">
        <v>201</v>
      </c>
      <c r="B38" s="566">
        <f>B39+B45+B59</f>
        <v>268734</v>
      </c>
      <c r="C38" s="566">
        <f>C39+C45+C59</f>
        <v>298599</v>
      </c>
      <c r="D38" s="566">
        <f>D39+D45+D59</f>
        <v>244455.6</v>
      </c>
      <c r="E38" s="560" t="s">
        <v>202</v>
      </c>
      <c r="F38" s="548">
        <f>F39+F40</f>
        <v>13561</v>
      </c>
      <c r="G38" s="548">
        <f>G39+G40</f>
        <v>8846</v>
      </c>
      <c r="H38" s="548">
        <f>H39+H40</f>
        <v>9614</v>
      </c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14"/>
      <c r="BH38" s="514"/>
      <c r="BI38" s="514"/>
      <c r="BJ38" s="514"/>
      <c r="BK38" s="514"/>
      <c r="BL38" s="514"/>
      <c r="BM38" s="514"/>
      <c r="BN38" s="514"/>
      <c r="BO38" s="514"/>
      <c r="BP38" s="514"/>
      <c r="BQ38" s="514"/>
      <c r="BR38" s="514"/>
      <c r="BS38" s="514"/>
      <c r="BT38" s="514"/>
      <c r="BU38" s="514"/>
      <c r="BV38" s="514"/>
      <c r="BW38" s="514"/>
      <c r="BX38" s="514"/>
      <c r="BY38" s="514"/>
      <c r="BZ38" s="514"/>
      <c r="CA38" s="514"/>
      <c r="CB38" s="514"/>
      <c r="CC38" s="514"/>
      <c r="CD38" s="514"/>
      <c r="CE38" s="514"/>
      <c r="CF38" s="514"/>
      <c r="CG38" s="514"/>
      <c r="CH38" s="514"/>
      <c r="CI38" s="514"/>
      <c r="CJ38" s="514"/>
      <c r="CK38" s="514"/>
      <c r="CL38" s="514"/>
      <c r="CM38" s="514"/>
      <c r="CN38" s="514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14"/>
      <c r="DE38" s="514"/>
      <c r="DF38" s="514"/>
      <c r="DG38" s="514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4"/>
      <c r="DS38" s="514"/>
      <c r="DT38" s="514"/>
      <c r="DU38" s="514"/>
      <c r="DV38" s="514"/>
      <c r="DW38" s="514"/>
      <c r="DX38" s="514"/>
      <c r="DY38" s="514"/>
      <c r="DZ38" s="514"/>
      <c r="EA38" s="514"/>
      <c r="EB38" s="514"/>
      <c r="EC38" s="514"/>
      <c r="ED38" s="514"/>
      <c r="EE38" s="514"/>
      <c r="EF38" s="514"/>
      <c r="EG38" s="514"/>
      <c r="EH38" s="514"/>
      <c r="EI38" s="514"/>
      <c r="EJ38" s="514"/>
      <c r="EK38" s="514"/>
      <c r="EL38" s="514"/>
      <c r="EM38" s="514"/>
      <c r="EN38" s="514"/>
      <c r="EO38" s="514"/>
      <c r="EP38" s="514"/>
      <c r="EQ38" s="514"/>
      <c r="ER38" s="514"/>
      <c r="ES38" s="514"/>
      <c r="ET38" s="514"/>
      <c r="EU38" s="514"/>
      <c r="EV38" s="514"/>
      <c r="EW38" s="514"/>
      <c r="EX38" s="514"/>
      <c r="EY38" s="514"/>
      <c r="EZ38" s="514"/>
      <c r="FA38" s="514"/>
      <c r="FB38" s="514"/>
      <c r="FC38" s="514"/>
      <c r="FD38" s="514"/>
      <c r="FE38" s="514"/>
      <c r="FF38" s="514"/>
      <c r="FG38" s="514"/>
      <c r="FH38" s="514"/>
      <c r="FI38" s="514"/>
      <c r="FJ38" s="514"/>
      <c r="FK38" s="514"/>
      <c r="FL38" s="514"/>
      <c r="FM38" s="514"/>
      <c r="FN38" s="514"/>
      <c r="FO38" s="514"/>
      <c r="FP38" s="514"/>
      <c r="FQ38" s="514"/>
      <c r="FR38" s="514"/>
      <c r="FS38" s="514"/>
      <c r="FT38" s="514"/>
      <c r="FU38" s="514"/>
      <c r="FV38" s="514"/>
      <c r="FW38" s="514"/>
      <c r="FX38" s="514"/>
      <c r="FY38" s="514"/>
      <c r="FZ38" s="514"/>
      <c r="GA38" s="514"/>
      <c r="GB38" s="514"/>
      <c r="GC38" s="514"/>
      <c r="GD38" s="514"/>
      <c r="GE38" s="514"/>
      <c r="GF38" s="514"/>
      <c r="GG38" s="514"/>
      <c r="GH38" s="514"/>
      <c r="GI38" s="514"/>
      <c r="GJ38" s="514"/>
      <c r="GK38" s="514"/>
      <c r="GL38" s="514"/>
      <c r="GM38" s="514"/>
      <c r="GN38" s="514"/>
      <c r="GO38" s="514"/>
      <c r="GP38" s="514"/>
      <c r="GQ38" s="514"/>
      <c r="GR38" s="514"/>
      <c r="GS38" s="514"/>
      <c r="GT38" s="514"/>
      <c r="GU38" s="514"/>
      <c r="GV38" s="514"/>
      <c r="GW38" s="514"/>
      <c r="GX38" s="514"/>
      <c r="GY38" s="514"/>
      <c r="GZ38" s="514"/>
      <c r="HA38" s="514"/>
      <c r="HB38" s="514"/>
      <c r="HC38" s="514"/>
      <c r="HD38" s="514"/>
      <c r="HE38" s="514"/>
      <c r="HF38" s="514"/>
      <c r="HG38" s="514"/>
      <c r="HH38" s="514"/>
      <c r="HI38" s="514"/>
      <c r="HJ38" s="514"/>
      <c r="HK38" s="514"/>
      <c r="HL38" s="514"/>
      <c r="HM38" s="514"/>
      <c r="HN38" s="514"/>
      <c r="HO38" s="514"/>
      <c r="HP38" s="514"/>
    </row>
    <row r="39" spans="1:8" s="520" customFormat="1" ht="15" customHeight="1">
      <c r="A39" s="567" t="s">
        <v>203</v>
      </c>
      <c r="B39" s="568">
        <f>SUM(B40:B44)</f>
        <v>5674</v>
      </c>
      <c r="C39" s="568">
        <v>5674</v>
      </c>
      <c r="D39" s="566">
        <v>5674</v>
      </c>
      <c r="E39" s="569" t="s">
        <v>41</v>
      </c>
      <c r="F39" s="570"/>
      <c r="G39" s="570">
        <v>6846</v>
      </c>
      <c r="H39" s="548">
        <v>6846</v>
      </c>
    </row>
    <row r="40" spans="1:224" s="513" customFormat="1" ht="15" customHeight="1">
      <c r="A40" s="571" t="s">
        <v>204</v>
      </c>
      <c r="B40" s="572">
        <v>546</v>
      </c>
      <c r="C40" s="573">
        <v>546</v>
      </c>
      <c r="D40" s="566">
        <v>546</v>
      </c>
      <c r="E40" s="569" t="s">
        <v>205</v>
      </c>
      <c r="F40" s="574">
        <v>13561</v>
      </c>
      <c r="G40" s="575">
        <v>2000</v>
      </c>
      <c r="H40" s="548">
        <v>2768</v>
      </c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4"/>
      <c r="AR40" s="514"/>
      <c r="AS40" s="514"/>
      <c r="AT40" s="514"/>
      <c r="AU40" s="514"/>
      <c r="AV40" s="514"/>
      <c r="AW40" s="514"/>
      <c r="AX40" s="514"/>
      <c r="AY40" s="514"/>
      <c r="AZ40" s="514"/>
      <c r="BA40" s="514"/>
      <c r="BB40" s="514"/>
      <c r="BC40" s="514"/>
      <c r="BD40" s="514"/>
      <c r="BE40" s="514"/>
      <c r="BF40" s="514"/>
      <c r="BG40" s="514"/>
      <c r="BH40" s="514"/>
      <c r="BI40" s="514"/>
      <c r="BJ40" s="514"/>
      <c r="BK40" s="514"/>
      <c r="BL40" s="514"/>
      <c r="BM40" s="514"/>
      <c r="BN40" s="514"/>
      <c r="BO40" s="514"/>
      <c r="BP40" s="514"/>
      <c r="BQ40" s="514"/>
      <c r="BR40" s="514"/>
      <c r="BS40" s="514"/>
      <c r="BT40" s="514"/>
      <c r="BU40" s="514"/>
      <c r="BV40" s="514"/>
      <c r="BW40" s="514"/>
      <c r="BX40" s="514"/>
      <c r="BY40" s="514"/>
      <c r="BZ40" s="514"/>
      <c r="CA40" s="514"/>
      <c r="CB40" s="514"/>
      <c r="CC40" s="514"/>
      <c r="CD40" s="514"/>
      <c r="CE40" s="514"/>
      <c r="CF40" s="514"/>
      <c r="CG40" s="514"/>
      <c r="CH40" s="514"/>
      <c r="CI40" s="514"/>
      <c r="CJ40" s="514"/>
      <c r="CK40" s="514"/>
      <c r="CL40" s="514"/>
      <c r="CM40" s="514"/>
      <c r="CN40" s="514"/>
      <c r="CO40" s="514"/>
      <c r="CP40" s="514"/>
      <c r="CQ40" s="514"/>
      <c r="CR40" s="514"/>
      <c r="CS40" s="514"/>
      <c r="CT40" s="514"/>
      <c r="CU40" s="514"/>
      <c r="CV40" s="514"/>
      <c r="CW40" s="514"/>
      <c r="CX40" s="514"/>
      <c r="CY40" s="514"/>
      <c r="CZ40" s="514"/>
      <c r="DA40" s="514"/>
      <c r="DB40" s="514"/>
      <c r="DC40" s="514"/>
      <c r="DD40" s="514"/>
      <c r="DE40" s="514"/>
      <c r="DF40" s="514"/>
      <c r="DG40" s="514"/>
      <c r="DH40" s="514"/>
      <c r="DI40" s="514"/>
      <c r="DJ40" s="514"/>
      <c r="DK40" s="514"/>
      <c r="DL40" s="514"/>
      <c r="DM40" s="514"/>
      <c r="DN40" s="514"/>
      <c r="DO40" s="514"/>
      <c r="DP40" s="514"/>
      <c r="DQ40" s="514"/>
      <c r="DR40" s="514"/>
      <c r="DS40" s="514"/>
      <c r="DT40" s="514"/>
      <c r="DU40" s="514"/>
      <c r="DV40" s="514"/>
      <c r="DW40" s="514"/>
      <c r="DX40" s="514"/>
      <c r="DY40" s="514"/>
      <c r="DZ40" s="514"/>
      <c r="EA40" s="514"/>
      <c r="EB40" s="514"/>
      <c r="EC40" s="514"/>
      <c r="ED40" s="514"/>
      <c r="EE40" s="514"/>
      <c r="EF40" s="514"/>
      <c r="EG40" s="514"/>
      <c r="EH40" s="514"/>
      <c r="EI40" s="514"/>
      <c r="EJ40" s="514"/>
      <c r="EK40" s="514"/>
      <c r="EL40" s="514"/>
      <c r="EM40" s="514"/>
      <c r="EN40" s="514"/>
      <c r="EO40" s="514"/>
      <c r="EP40" s="514"/>
      <c r="EQ40" s="514"/>
      <c r="ER40" s="514"/>
      <c r="ES40" s="514"/>
      <c r="ET40" s="514"/>
      <c r="EU40" s="514"/>
      <c r="EV40" s="514"/>
      <c r="EW40" s="514"/>
      <c r="EX40" s="514"/>
      <c r="EY40" s="514"/>
      <c r="EZ40" s="514"/>
      <c r="FA40" s="514"/>
      <c r="FB40" s="514"/>
      <c r="FC40" s="514"/>
      <c r="FD40" s="514"/>
      <c r="FE40" s="514"/>
      <c r="FF40" s="514"/>
      <c r="FG40" s="514"/>
      <c r="FH40" s="514"/>
      <c r="FI40" s="514"/>
      <c r="FJ40" s="514"/>
      <c r="FK40" s="514"/>
      <c r="FL40" s="514"/>
      <c r="FM40" s="514"/>
      <c r="FN40" s="514"/>
      <c r="FO40" s="514"/>
      <c r="FP40" s="514"/>
      <c r="FQ40" s="514"/>
      <c r="FR40" s="514"/>
      <c r="FS40" s="514"/>
      <c r="FT40" s="514"/>
      <c r="FU40" s="514"/>
      <c r="FV40" s="514"/>
      <c r="FW40" s="514"/>
      <c r="FX40" s="514"/>
      <c r="FY40" s="514"/>
      <c r="FZ40" s="514"/>
      <c r="GA40" s="514"/>
      <c r="GB40" s="514"/>
      <c r="GC40" s="514"/>
      <c r="GD40" s="514"/>
      <c r="GE40" s="514"/>
      <c r="GF40" s="514"/>
      <c r="GG40" s="514"/>
      <c r="GH40" s="514"/>
      <c r="GI40" s="514"/>
      <c r="GJ40" s="514"/>
      <c r="GK40" s="514"/>
      <c r="GL40" s="514"/>
      <c r="GM40" s="514"/>
      <c r="GN40" s="514"/>
      <c r="GO40" s="514"/>
      <c r="GP40" s="514"/>
      <c r="GQ40" s="514"/>
      <c r="GR40" s="514"/>
      <c r="GS40" s="514"/>
      <c r="GT40" s="514"/>
      <c r="GU40" s="514"/>
      <c r="GV40" s="514"/>
      <c r="GW40" s="514"/>
      <c r="GX40" s="514"/>
      <c r="GY40" s="514"/>
      <c r="GZ40" s="514"/>
      <c r="HA40" s="514"/>
      <c r="HB40" s="514"/>
      <c r="HC40" s="514"/>
      <c r="HD40" s="514"/>
      <c r="HE40" s="514"/>
      <c r="HF40" s="514"/>
      <c r="HG40" s="514"/>
      <c r="HH40" s="514"/>
      <c r="HI40" s="514"/>
      <c r="HJ40" s="514"/>
      <c r="HK40" s="514"/>
      <c r="HL40" s="514"/>
      <c r="HM40" s="514"/>
      <c r="HN40" s="514"/>
      <c r="HO40" s="514"/>
      <c r="HP40" s="514"/>
    </row>
    <row r="41" spans="1:224" s="513" customFormat="1" ht="15" customHeight="1">
      <c r="A41" s="576" t="s">
        <v>206</v>
      </c>
      <c r="B41" s="572">
        <v>0</v>
      </c>
      <c r="C41" s="577"/>
      <c r="D41" s="566"/>
      <c r="E41" s="560" t="s">
        <v>207</v>
      </c>
      <c r="F41" s="575"/>
      <c r="G41" s="575"/>
      <c r="H41" s="548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/>
      <c r="X41" s="514"/>
      <c r="Y41" s="514"/>
      <c r="Z41" s="514"/>
      <c r="AA41" s="514"/>
      <c r="AB41" s="514"/>
      <c r="AC41" s="514"/>
      <c r="AD41" s="514"/>
      <c r="AE41" s="514"/>
      <c r="AF41" s="514"/>
      <c r="AG41" s="514"/>
      <c r="AH41" s="514"/>
      <c r="AI41" s="514"/>
      <c r="AJ41" s="514"/>
      <c r="AK41" s="514"/>
      <c r="AL41" s="514"/>
      <c r="AM41" s="514"/>
      <c r="AN41" s="514"/>
      <c r="AO41" s="514"/>
      <c r="AP41" s="514"/>
      <c r="AQ41" s="514"/>
      <c r="AR41" s="514"/>
      <c r="AS41" s="514"/>
      <c r="AT41" s="514"/>
      <c r="AU41" s="514"/>
      <c r="AV41" s="514"/>
      <c r="AW41" s="514"/>
      <c r="AX41" s="514"/>
      <c r="AY41" s="514"/>
      <c r="AZ41" s="514"/>
      <c r="BA41" s="514"/>
      <c r="BB41" s="514"/>
      <c r="BC41" s="514"/>
      <c r="BD41" s="514"/>
      <c r="BE41" s="514"/>
      <c r="BF41" s="514"/>
      <c r="BG41" s="514"/>
      <c r="BH41" s="514"/>
      <c r="BI41" s="514"/>
      <c r="BJ41" s="514"/>
      <c r="BK41" s="514"/>
      <c r="BL41" s="514"/>
      <c r="BM41" s="514"/>
      <c r="BN41" s="514"/>
      <c r="BO41" s="514"/>
      <c r="BP41" s="514"/>
      <c r="BQ41" s="514"/>
      <c r="BR41" s="514"/>
      <c r="BS41" s="514"/>
      <c r="BT41" s="514"/>
      <c r="BU41" s="514"/>
      <c r="BV41" s="514"/>
      <c r="BW41" s="514"/>
      <c r="BX41" s="514"/>
      <c r="BY41" s="514"/>
      <c r="BZ41" s="514"/>
      <c r="CA41" s="514"/>
      <c r="CB41" s="514"/>
      <c r="CC41" s="514"/>
      <c r="CD41" s="514"/>
      <c r="CE41" s="514"/>
      <c r="CF41" s="514"/>
      <c r="CG41" s="514"/>
      <c r="CH41" s="514"/>
      <c r="CI41" s="514"/>
      <c r="CJ41" s="514"/>
      <c r="CK41" s="514"/>
      <c r="CL41" s="514"/>
      <c r="CM41" s="514"/>
      <c r="CN41" s="514"/>
      <c r="CO41" s="514"/>
      <c r="CP41" s="514"/>
      <c r="CQ41" s="514"/>
      <c r="CR41" s="514"/>
      <c r="CS41" s="514"/>
      <c r="CT41" s="514"/>
      <c r="CU41" s="514"/>
      <c r="CV41" s="514"/>
      <c r="CW41" s="514"/>
      <c r="CX41" s="514"/>
      <c r="CY41" s="514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4"/>
      <c r="DK41" s="514"/>
      <c r="DL41" s="514"/>
      <c r="DM41" s="514"/>
      <c r="DN41" s="514"/>
      <c r="DO41" s="514"/>
      <c r="DP41" s="514"/>
      <c r="DQ41" s="514"/>
      <c r="DR41" s="514"/>
      <c r="DS41" s="514"/>
      <c r="DT41" s="514"/>
      <c r="DU41" s="514"/>
      <c r="DV41" s="514"/>
      <c r="DW41" s="514"/>
      <c r="DX41" s="514"/>
      <c r="DY41" s="514"/>
      <c r="DZ41" s="514"/>
      <c r="EA41" s="514"/>
      <c r="EB41" s="514"/>
      <c r="EC41" s="514"/>
      <c r="ED41" s="514"/>
      <c r="EE41" s="514"/>
      <c r="EF41" s="514"/>
      <c r="EG41" s="514"/>
      <c r="EH41" s="514"/>
      <c r="EI41" s="514"/>
      <c r="EJ41" s="514"/>
      <c r="EK41" s="514"/>
      <c r="EL41" s="514"/>
      <c r="EM41" s="514"/>
      <c r="EN41" s="514"/>
      <c r="EO41" s="514"/>
      <c r="EP41" s="514"/>
      <c r="EQ41" s="514"/>
      <c r="ER41" s="514"/>
      <c r="ES41" s="514"/>
      <c r="ET41" s="514"/>
      <c r="EU41" s="514"/>
      <c r="EV41" s="514"/>
      <c r="EW41" s="514"/>
      <c r="EX41" s="514"/>
      <c r="EY41" s="514"/>
      <c r="EZ41" s="514"/>
      <c r="FA41" s="514"/>
      <c r="FB41" s="514"/>
      <c r="FC41" s="514"/>
      <c r="FD41" s="514"/>
      <c r="FE41" s="514"/>
      <c r="FF41" s="514"/>
      <c r="FG41" s="514"/>
      <c r="FH41" s="514"/>
      <c r="FI41" s="514"/>
      <c r="FJ41" s="514"/>
      <c r="FK41" s="514"/>
      <c r="FL41" s="514"/>
      <c r="FM41" s="514"/>
      <c r="FN41" s="514"/>
      <c r="FO41" s="514"/>
      <c r="FP41" s="514"/>
      <c r="FQ41" s="514"/>
      <c r="FR41" s="514"/>
      <c r="FS41" s="514"/>
      <c r="FT41" s="514"/>
      <c r="FU41" s="514"/>
      <c r="FV41" s="514"/>
      <c r="FW41" s="514"/>
      <c r="FX41" s="514"/>
      <c r="FY41" s="514"/>
      <c r="FZ41" s="514"/>
      <c r="GA41" s="514"/>
      <c r="GB41" s="514"/>
      <c r="GC41" s="514"/>
      <c r="GD41" s="514"/>
      <c r="GE41" s="514"/>
      <c r="GF41" s="514"/>
      <c r="GG41" s="514"/>
      <c r="GH41" s="514"/>
      <c r="GI41" s="514"/>
      <c r="GJ41" s="514"/>
      <c r="GK41" s="514"/>
      <c r="GL41" s="514"/>
      <c r="GM41" s="514"/>
      <c r="GN41" s="514"/>
      <c r="GO41" s="514"/>
      <c r="GP41" s="514"/>
      <c r="GQ41" s="514"/>
      <c r="GR41" s="514"/>
      <c r="GS41" s="514"/>
      <c r="GT41" s="514"/>
      <c r="GU41" s="514"/>
      <c r="GV41" s="514"/>
      <c r="GW41" s="514"/>
      <c r="GX41" s="514"/>
      <c r="GY41" s="514"/>
      <c r="GZ41" s="514"/>
      <c r="HA41" s="514"/>
      <c r="HB41" s="514"/>
      <c r="HC41" s="514"/>
      <c r="HD41" s="514"/>
      <c r="HE41" s="514"/>
      <c r="HF41" s="514"/>
      <c r="HG41" s="514"/>
      <c r="HH41" s="514"/>
      <c r="HI41" s="514"/>
      <c r="HJ41" s="514"/>
      <c r="HK41" s="514"/>
      <c r="HL41" s="514"/>
      <c r="HM41" s="514"/>
      <c r="HN41" s="514"/>
      <c r="HO41" s="514"/>
      <c r="HP41" s="514"/>
    </row>
    <row r="42" spans="1:224" s="513" customFormat="1" ht="15" customHeight="1">
      <c r="A42" s="571" t="s">
        <v>208</v>
      </c>
      <c r="B42" s="572">
        <v>1615</v>
      </c>
      <c r="C42" s="573">
        <v>1620</v>
      </c>
      <c r="D42" s="566">
        <v>1620</v>
      </c>
      <c r="E42" s="560" t="s">
        <v>209</v>
      </c>
      <c r="F42" s="575"/>
      <c r="G42" s="575"/>
      <c r="H42" s="548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514"/>
      <c r="BH42" s="514"/>
      <c r="BI42" s="514"/>
      <c r="BJ42" s="514"/>
      <c r="BK42" s="514"/>
      <c r="BL42" s="514"/>
      <c r="BM42" s="514"/>
      <c r="BN42" s="514"/>
      <c r="BO42" s="514"/>
      <c r="BP42" s="514"/>
      <c r="BQ42" s="514"/>
      <c r="BR42" s="514"/>
      <c r="BS42" s="514"/>
      <c r="BT42" s="514"/>
      <c r="BU42" s="514"/>
      <c r="BV42" s="514"/>
      <c r="BW42" s="514"/>
      <c r="BX42" s="514"/>
      <c r="BY42" s="514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4"/>
      <c r="CK42" s="514"/>
      <c r="CL42" s="514"/>
      <c r="CM42" s="514"/>
      <c r="CN42" s="514"/>
      <c r="CO42" s="514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4"/>
      <c r="DA42" s="514"/>
      <c r="DB42" s="514"/>
      <c r="DC42" s="514"/>
      <c r="DD42" s="514"/>
      <c r="DE42" s="514"/>
      <c r="DF42" s="514"/>
      <c r="DG42" s="514"/>
      <c r="DH42" s="514"/>
      <c r="DI42" s="514"/>
      <c r="DJ42" s="514"/>
      <c r="DK42" s="514"/>
      <c r="DL42" s="514"/>
      <c r="DM42" s="514"/>
      <c r="DN42" s="514"/>
      <c r="DO42" s="514"/>
      <c r="DP42" s="514"/>
      <c r="DQ42" s="514"/>
      <c r="DR42" s="514"/>
      <c r="DS42" s="514"/>
      <c r="DT42" s="514"/>
      <c r="DU42" s="514"/>
      <c r="DV42" s="514"/>
      <c r="DW42" s="514"/>
      <c r="DX42" s="514"/>
      <c r="DY42" s="514"/>
      <c r="DZ42" s="514"/>
      <c r="EA42" s="514"/>
      <c r="EB42" s="514"/>
      <c r="EC42" s="514"/>
      <c r="ED42" s="514"/>
      <c r="EE42" s="514"/>
      <c r="EF42" s="514"/>
      <c r="EG42" s="514"/>
      <c r="EH42" s="514"/>
      <c r="EI42" s="514"/>
      <c r="EJ42" s="514"/>
      <c r="EK42" s="514"/>
      <c r="EL42" s="514"/>
      <c r="EM42" s="514"/>
      <c r="EN42" s="514"/>
      <c r="EO42" s="514"/>
      <c r="EP42" s="514"/>
      <c r="EQ42" s="514"/>
      <c r="ER42" s="514"/>
      <c r="ES42" s="514"/>
      <c r="ET42" s="514"/>
      <c r="EU42" s="514"/>
      <c r="EV42" s="514"/>
      <c r="EW42" s="514"/>
      <c r="EX42" s="514"/>
      <c r="EY42" s="514"/>
      <c r="EZ42" s="514"/>
      <c r="FA42" s="514"/>
      <c r="FB42" s="514"/>
      <c r="FC42" s="514"/>
      <c r="FD42" s="514"/>
      <c r="FE42" s="514"/>
      <c r="FF42" s="514"/>
      <c r="FG42" s="514"/>
      <c r="FH42" s="514"/>
      <c r="FI42" s="514"/>
      <c r="FJ42" s="514"/>
      <c r="FK42" s="514"/>
      <c r="FL42" s="514"/>
      <c r="FM42" s="514"/>
      <c r="FN42" s="514"/>
      <c r="FO42" s="514"/>
      <c r="FP42" s="514"/>
      <c r="FQ42" s="514"/>
      <c r="FR42" s="514"/>
      <c r="FS42" s="514"/>
      <c r="FT42" s="514"/>
      <c r="FU42" s="514"/>
      <c r="FV42" s="514"/>
      <c r="FW42" s="514"/>
      <c r="FX42" s="514"/>
      <c r="FY42" s="514"/>
      <c r="FZ42" s="514"/>
      <c r="GA42" s="514"/>
      <c r="GB42" s="514"/>
      <c r="GC42" s="514"/>
      <c r="GD42" s="514"/>
      <c r="GE42" s="514"/>
      <c r="GF42" s="514"/>
      <c r="GG42" s="514"/>
      <c r="GH42" s="514"/>
      <c r="GI42" s="514"/>
      <c r="GJ42" s="514"/>
      <c r="GK42" s="514"/>
      <c r="GL42" s="514"/>
      <c r="GM42" s="514"/>
      <c r="GN42" s="514"/>
      <c r="GO42" s="514"/>
      <c r="GP42" s="514"/>
      <c r="GQ42" s="514"/>
      <c r="GR42" s="514"/>
      <c r="GS42" s="514"/>
      <c r="GT42" s="514"/>
      <c r="GU42" s="514"/>
      <c r="GV42" s="514"/>
      <c r="GW42" s="514"/>
      <c r="GX42" s="514"/>
      <c r="GY42" s="514"/>
      <c r="GZ42" s="514"/>
      <c r="HA42" s="514"/>
      <c r="HB42" s="514"/>
      <c r="HC42" s="514"/>
      <c r="HD42" s="514"/>
      <c r="HE42" s="514"/>
      <c r="HF42" s="514"/>
      <c r="HG42" s="514"/>
      <c r="HH42" s="514"/>
      <c r="HI42" s="514"/>
      <c r="HJ42" s="514"/>
      <c r="HK42" s="514"/>
      <c r="HL42" s="514"/>
      <c r="HM42" s="514"/>
      <c r="HN42" s="514"/>
      <c r="HO42" s="514"/>
      <c r="HP42" s="514"/>
    </row>
    <row r="43" spans="1:224" s="513" customFormat="1" ht="15" customHeight="1">
      <c r="A43" s="571" t="s">
        <v>210</v>
      </c>
      <c r="B43" s="572">
        <v>5</v>
      </c>
      <c r="C43" s="573">
        <v>3508</v>
      </c>
      <c r="D43" s="566">
        <v>3508</v>
      </c>
      <c r="E43" s="560" t="s">
        <v>211</v>
      </c>
      <c r="F43" s="575"/>
      <c r="G43" s="575"/>
      <c r="H43" s="548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  <c r="AV43" s="514"/>
      <c r="AW43" s="514"/>
      <c r="AX43" s="514"/>
      <c r="AY43" s="514"/>
      <c r="AZ43" s="514"/>
      <c r="BA43" s="514"/>
      <c r="BB43" s="514"/>
      <c r="BC43" s="514"/>
      <c r="BD43" s="514"/>
      <c r="BE43" s="514"/>
      <c r="BF43" s="514"/>
      <c r="BG43" s="514"/>
      <c r="BH43" s="514"/>
      <c r="BI43" s="514"/>
      <c r="BJ43" s="514"/>
      <c r="BK43" s="514"/>
      <c r="BL43" s="514"/>
      <c r="BM43" s="514"/>
      <c r="BN43" s="514"/>
      <c r="BO43" s="514"/>
      <c r="BP43" s="514"/>
      <c r="BQ43" s="514"/>
      <c r="BR43" s="514"/>
      <c r="BS43" s="514"/>
      <c r="BT43" s="514"/>
      <c r="BU43" s="514"/>
      <c r="BV43" s="514"/>
      <c r="BW43" s="514"/>
      <c r="BX43" s="514"/>
      <c r="BY43" s="514"/>
      <c r="BZ43" s="514"/>
      <c r="CA43" s="514"/>
      <c r="CB43" s="514"/>
      <c r="CC43" s="514"/>
      <c r="CD43" s="514"/>
      <c r="CE43" s="514"/>
      <c r="CF43" s="514"/>
      <c r="CG43" s="514"/>
      <c r="CH43" s="514"/>
      <c r="CI43" s="514"/>
      <c r="CJ43" s="514"/>
      <c r="CK43" s="514"/>
      <c r="CL43" s="514"/>
      <c r="CM43" s="514"/>
      <c r="CN43" s="514"/>
      <c r="CO43" s="514"/>
      <c r="CP43" s="514"/>
      <c r="CQ43" s="514"/>
      <c r="CR43" s="514"/>
      <c r="CS43" s="514"/>
      <c r="CT43" s="514"/>
      <c r="CU43" s="514"/>
      <c r="CV43" s="514"/>
      <c r="CW43" s="514"/>
      <c r="CX43" s="514"/>
      <c r="CY43" s="514"/>
      <c r="CZ43" s="514"/>
      <c r="DA43" s="514"/>
      <c r="DB43" s="514"/>
      <c r="DC43" s="514"/>
      <c r="DD43" s="514"/>
      <c r="DE43" s="514"/>
      <c r="DF43" s="514"/>
      <c r="DG43" s="514"/>
      <c r="DH43" s="514"/>
      <c r="DI43" s="514"/>
      <c r="DJ43" s="514"/>
      <c r="DK43" s="514"/>
      <c r="DL43" s="514"/>
      <c r="DM43" s="514"/>
      <c r="DN43" s="514"/>
      <c r="DO43" s="514"/>
      <c r="DP43" s="514"/>
      <c r="DQ43" s="514"/>
      <c r="DR43" s="514"/>
      <c r="DS43" s="514"/>
      <c r="DT43" s="514"/>
      <c r="DU43" s="514"/>
      <c r="DV43" s="514"/>
      <c r="DW43" s="514"/>
      <c r="DX43" s="514"/>
      <c r="DY43" s="514"/>
      <c r="DZ43" s="514"/>
      <c r="EA43" s="514"/>
      <c r="EB43" s="514"/>
      <c r="EC43" s="514"/>
      <c r="ED43" s="514"/>
      <c r="EE43" s="514"/>
      <c r="EF43" s="514"/>
      <c r="EG43" s="514"/>
      <c r="EH43" s="514"/>
      <c r="EI43" s="514"/>
      <c r="EJ43" s="514"/>
      <c r="EK43" s="514"/>
      <c r="EL43" s="514"/>
      <c r="EM43" s="514"/>
      <c r="EN43" s="514"/>
      <c r="EO43" s="514"/>
      <c r="EP43" s="514"/>
      <c r="EQ43" s="514"/>
      <c r="ER43" s="514"/>
      <c r="ES43" s="514"/>
      <c r="ET43" s="514"/>
      <c r="EU43" s="514"/>
      <c r="EV43" s="514"/>
      <c r="EW43" s="514"/>
      <c r="EX43" s="514"/>
      <c r="EY43" s="514"/>
      <c r="EZ43" s="514"/>
      <c r="FA43" s="514"/>
      <c r="FB43" s="514"/>
      <c r="FC43" s="514"/>
      <c r="FD43" s="514"/>
      <c r="FE43" s="514"/>
      <c r="FF43" s="514"/>
      <c r="FG43" s="514"/>
      <c r="FH43" s="514"/>
      <c r="FI43" s="514"/>
      <c r="FJ43" s="514"/>
      <c r="FK43" s="514"/>
      <c r="FL43" s="514"/>
      <c r="FM43" s="514"/>
      <c r="FN43" s="514"/>
      <c r="FO43" s="514"/>
      <c r="FP43" s="514"/>
      <c r="FQ43" s="514"/>
      <c r="FR43" s="514"/>
      <c r="FS43" s="514"/>
      <c r="FT43" s="514"/>
      <c r="FU43" s="514"/>
      <c r="FV43" s="514"/>
      <c r="FW43" s="514"/>
      <c r="FX43" s="514"/>
      <c r="FY43" s="514"/>
      <c r="FZ43" s="514"/>
      <c r="GA43" s="514"/>
      <c r="GB43" s="514"/>
      <c r="GC43" s="514"/>
      <c r="GD43" s="514"/>
      <c r="GE43" s="514"/>
      <c r="GF43" s="514"/>
      <c r="GG43" s="514"/>
      <c r="GH43" s="514"/>
      <c r="GI43" s="514"/>
      <c r="GJ43" s="514"/>
      <c r="GK43" s="514"/>
      <c r="GL43" s="514"/>
      <c r="GM43" s="514"/>
      <c r="GN43" s="514"/>
      <c r="GO43" s="514"/>
      <c r="GP43" s="514"/>
      <c r="GQ43" s="514"/>
      <c r="GR43" s="514"/>
      <c r="GS43" s="514"/>
      <c r="GT43" s="514"/>
      <c r="GU43" s="514"/>
      <c r="GV43" s="514"/>
      <c r="GW43" s="514"/>
      <c r="GX43" s="514"/>
      <c r="GY43" s="514"/>
      <c r="GZ43" s="514"/>
      <c r="HA43" s="514"/>
      <c r="HB43" s="514"/>
      <c r="HC43" s="514"/>
      <c r="HD43" s="514"/>
      <c r="HE43" s="514"/>
      <c r="HF43" s="514"/>
      <c r="HG43" s="514"/>
      <c r="HH43" s="514"/>
      <c r="HI43" s="514"/>
      <c r="HJ43" s="514"/>
      <c r="HK43" s="514"/>
      <c r="HL43" s="514"/>
      <c r="HM43" s="514"/>
      <c r="HN43" s="514"/>
      <c r="HO43" s="514"/>
      <c r="HP43" s="514"/>
    </row>
    <row r="44" spans="1:224" s="513" customFormat="1" ht="15" customHeight="1">
      <c r="A44" s="571" t="s">
        <v>212</v>
      </c>
      <c r="B44" s="572">
        <v>3508</v>
      </c>
      <c r="C44" s="573"/>
      <c r="D44" s="566"/>
      <c r="E44" s="560" t="s">
        <v>213</v>
      </c>
      <c r="F44" s="574">
        <v>1289</v>
      </c>
      <c r="G44" s="575"/>
      <c r="H44" s="578">
        <v>28995.5</v>
      </c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4"/>
      <c r="AR44" s="514"/>
      <c r="AS44" s="514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514"/>
      <c r="BX44" s="514"/>
      <c r="BY44" s="514"/>
      <c r="BZ44" s="514"/>
      <c r="CA44" s="514"/>
      <c r="CB44" s="514"/>
      <c r="CC44" s="514"/>
      <c r="CD44" s="514"/>
      <c r="CE44" s="514"/>
      <c r="CF44" s="514"/>
      <c r="CG44" s="514"/>
      <c r="CH44" s="514"/>
      <c r="CI44" s="514"/>
      <c r="CJ44" s="514"/>
      <c r="CK44" s="514"/>
      <c r="CL44" s="514"/>
      <c r="CM44" s="514"/>
      <c r="CN44" s="514"/>
      <c r="CO44" s="514"/>
      <c r="CP44" s="514"/>
      <c r="CQ44" s="514"/>
      <c r="CR44" s="514"/>
      <c r="CS44" s="514"/>
      <c r="CT44" s="514"/>
      <c r="CU44" s="514"/>
      <c r="CV44" s="514"/>
      <c r="CW44" s="514"/>
      <c r="CX44" s="514"/>
      <c r="CY44" s="514"/>
      <c r="CZ44" s="514"/>
      <c r="DA44" s="514"/>
      <c r="DB44" s="514"/>
      <c r="DC44" s="514"/>
      <c r="DD44" s="514"/>
      <c r="DE44" s="514"/>
      <c r="DF44" s="514"/>
      <c r="DG44" s="514"/>
      <c r="DH44" s="514"/>
      <c r="DI44" s="514"/>
      <c r="DJ44" s="514"/>
      <c r="DK44" s="514"/>
      <c r="DL44" s="514"/>
      <c r="DM44" s="514"/>
      <c r="DN44" s="514"/>
      <c r="DO44" s="514"/>
      <c r="DP44" s="514"/>
      <c r="DQ44" s="514"/>
      <c r="DR44" s="514"/>
      <c r="DS44" s="514"/>
      <c r="DT44" s="514"/>
      <c r="DU44" s="514"/>
      <c r="DV44" s="514"/>
      <c r="DW44" s="514"/>
      <c r="DX44" s="514"/>
      <c r="DY44" s="514"/>
      <c r="DZ44" s="514"/>
      <c r="EA44" s="514"/>
      <c r="EB44" s="514"/>
      <c r="EC44" s="514"/>
      <c r="ED44" s="514"/>
      <c r="EE44" s="514"/>
      <c r="EF44" s="514"/>
      <c r="EG44" s="514"/>
      <c r="EH44" s="514"/>
      <c r="EI44" s="514"/>
      <c r="EJ44" s="514"/>
      <c r="EK44" s="514"/>
      <c r="EL44" s="514"/>
      <c r="EM44" s="514"/>
      <c r="EN44" s="514"/>
      <c r="EO44" s="514"/>
      <c r="EP44" s="514"/>
      <c r="EQ44" s="514"/>
      <c r="ER44" s="514"/>
      <c r="ES44" s="514"/>
      <c r="ET44" s="514"/>
      <c r="EU44" s="514"/>
      <c r="EV44" s="514"/>
      <c r="EW44" s="514"/>
      <c r="EX44" s="514"/>
      <c r="EY44" s="514"/>
      <c r="EZ44" s="514"/>
      <c r="FA44" s="514"/>
      <c r="FB44" s="514"/>
      <c r="FC44" s="514"/>
      <c r="FD44" s="514"/>
      <c r="FE44" s="514"/>
      <c r="FF44" s="514"/>
      <c r="FG44" s="514"/>
      <c r="FH44" s="514"/>
      <c r="FI44" s="514"/>
      <c r="FJ44" s="514"/>
      <c r="FK44" s="514"/>
      <c r="FL44" s="514"/>
      <c r="FM44" s="514"/>
      <c r="FN44" s="514"/>
      <c r="FO44" s="514"/>
      <c r="FP44" s="514"/>
      <c r="FQ44" s="514"/>
      <c r="FR44" s="514"/>
      <c r="FS44" s="514"/>
      <c r="FT44" s="514"/>
      <c r="FU44" s="514"/>
      <c r="FV44" s="514"/>
      <c r="FW44" s="514"/>
      <c r="FX44" s="514"/>
      <c r="FY44" s="514"/>
      <c r="FZ44" s="514"/>
      <c r="GA44" s="514"/>
      <c r="GB44" s="514"/>
      <c r="GC44" s="514"/>
      <c r="GD44" s="514"/>
      <c r="GE44" s="514"/>
      <c r="GF44" s="514"/>
      <c r="GG44" s="514"/>
      <c r="GH44" s="514"/>
      <c r="GI44" s="514"/>
      <c r="GJ44" s="514"/>
      <c r="GK44" s="514"/>
      <c r="GL44" s="514"/>
      <c r="GM44" s="514"/>
      <c r="GN44" s="514"/>
      <c r="GO44" s="514"/>
      <c r="GP44" s="514"/>
      <c r="GQ44" s="514"/>
      <c r="GR44" s="514"/>
      <c r="GS44" s="514"/>
      <c r="GT44" s="514"/>
      <c r="GU44" s="514"/>
      <c r="GV44" s="514"/>
      <c r="GW44" s="514"/>
      <c r="GX44" s="514"/>
      <c r="GY44" s="514"/>
      <c r="GZ44" s="514"/>
      <c r="HA44" s="514"/>
      <c r="HB44" s="514"/>
      <c r="HC44" s="514"/>
      <c r="HD44" s="514"/>
      <c r="HE44" s="514"/>
      <c r="HF44" s="514"/>
      <c r="HG44" s="514"/>
      <c r="HH44" s="514"/>
      <c r="HI44" s="514"/>
      <c r="HJ44" s="514"/>
      <c r="HK44" s="514"/>
      <c r="HL44" s="514"/>
      <c r="HM44" s="514"/>
      <c r="HN44" s="514"/>
      <c r="HO44" s="514"/>
      <c r="HP44" s="514"/>
    </row>
    <row r="45" spans="1:224" s="513" customFormat="1" ht="15" customHeight="1">
      <c r="A45" s="567" t="s">
        <v>214</v>
      </c>
      <c r="B45" s="579">
        <f>SUM(B46:B58)</f>
        <v>245054</v>
      </c>
      <c r="C45" s="568">
        <v>274713</v>
      </c>
      <c r="D45" s="566">
        <f>SUM(D46:D58)</f>
        <v>223603.81</v>
      </c>
      <c r="E45" s="580"/>
      <c r="F45" s="581"/>
      <c r="G45" s="581"/>
      <c r="H45" s="548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14"/>
      <c r="AS45" s="514"/>
      <c r="AT45" s="514"/>
      <c r="AU45" s="514"/>
      <c r="AV45" s="514"/>
      <c r="AW45" s="514"/>
      <c r="AX45" s="514"/>
      <c r="AY45" s="514"/>
      <c r="AZ45" s="514"/>
      <c r="BA45" s="514"/>
      <c r="BB45" s="514"/>
      <c r="BC45" s="514"/>
      <c r="BD45" s="514"/>
      <c r="BE45" s="514"/>
      <c r="BF45" s="514"/>
      <c r="BG45" s="514"/>
      <c r="BH45" s="514"/>
      <c r="BI45" s="514"/>
      <c r="BJ45" s="514"/>
      <c r="BK45" s="514"/>
      <c r="BL45" s="514"/>
      <c r="BM45" s="514"/>
      <c r="BN45" s="514"/>
      <c r="BO45" s="514"/>
      <c r="BP45" s="514"/>
      <c r="BQ45" s="514"/>
      <c r="BR45" s="514"/>
      <c r="BS45" s="514"/>
      <c r="BT45" s="514"/>
      <c r="BU45" s="514"/>
      <c r="BV45" s="514"/>
      <c r="BW45" s="514"/>
      <c r="BX45" s="514"/>
      <c r="BY45" s="514"/>
      <c r="BZ45" s="514"/>
      <c r="CA45" s="514"/>
      <c r="CB45" s="514"/>
      <c r="CC45" s="514"/>
      <c r="CD45" s="514"/>
      <c r="CE45" s="514"/>
      <c r="CF45" s="514"/>
      <c r="CG45" s="514"/>
      <c r="CH45" s="514"/>
      <c r="CI45" s="514"/>
      <c r="CJ45" s="514"/>
      <c r="CK45" s="514"/>
      <c r="CL45" s="514"/>
      <c r="CM45" s="514"/>
      <c r="CN45" s="514"/>
      <c r="CO45" s="514"/>
      <c r="CP45" s="514"/>
      <c r="CQ45" s="514"/>
      <c r="CR45" s="514"/>
      <c r="CS45" s="514"/>
      <c r="CT45" s="514"/>
      <c r="CU45" s="514"/>
      <c r="CV45" s="514"/>
      <c r="CW45" s="514"/>
      <c r="CX45" s="514"/>
      <c r="CY45" s="514"/>
      <c r="CZ45" s="514"/>
      <c r="DA45" s="514"/>
      <c r="DB45" s="514"/>
      <c r="DC45" s="514"/>
      <c r="DD45" s="514"/>
      <c r="DE45" s="514"/>
      <c r="DF45" s="514"/>
      <c r="DG45" s="514"/>
      <c r="DH45" s="514"/>
      <c r="DI45" s="514"/>
      <c r="DJ45" s="514"/>
      <c r="DK45" s="514"/>
      <c r="DL45" s="514"/>
      <c r="DM45" s="514"/>
      <c r="DN45" s="514"/>
      <c r="DO45" s="514"/>
      <c r="DP45" s="514"/>
      <c r="DQ45" s="514"/>
      <c r="DR45" s="514"/>
      <c r="DS45" s="514"/>
      <c r="DT45" s="514"/>
      <c r="DU45" s="514"/>
      <c r="DV45" s="514"/>
      <c r="DW45" s="514"/>
      <c r="DX45" s="514"/>
      <c r="DY45" s="514"/>
      <c r="DZ45" s="514"/>
      <c r="EA45" s="514"/>
      <c r="EB45" s="514"/>
      <c r="EC45" s="514"/>
      <c r="ED45" s="514"/>
      <c r="EE45" s="514"/>
      <c r="EF45" s="514"/>
      <c r="EG45" s="514"/>
      <c r="EH45" s="514"/>
      <c r="EI45" s="514"/>
      <c r="EJ45" s="514"/>
      <c r="EK45" s="514"/>
      <c r="EL45" s="514"/>
      <c r="EM45" s="514"/>
      <c r="EN45" s="514"/>
      <c r="EO45" s="514"/>
      <c r="EP45" s="514"/>
      <c r="EQ45" s="514"/>
      <c r="ER45" s="514"/>
      <c r="ES45" s="514"/>
      <c r="ET45" s="514"/>
      <c r="EU45" s="514"/>
      <c r="EV45" s="514"/>
      <c r="EW45" s="514"/>
      <c r="EX45" s="514"/>
      <c r="EY45" s="514"/>
      <c r="EZ45" s="514"/>
      <c r="FA45" s="514"/>
      <c r="FB45" s="514"/>
      <c r="FC45" s="514"/>
      <c r="FD45" s="514"/>
      <c r="FE45" s="514"/>
      <c r="FF45" s="514"/>
      <c r="FG45" s="514"/>
      <c r="FH45" s="514"/>
      <c r="FI45" s="514"/>
      <c r="FJ45" s="514"/>
      <c r="FK45" s="514"/>
      <c r="FL45" s="514"/>
      <c r="FM45" s="514"/>
      <c r="FN45" s="514"/>
      <c r="FO45" s="514"/>
      <c r="FP45" s="514"/>
      <c r="FQ45" s="514"/>
      <c r="FR45" s="514"/>
      <c r="FS45" s="514"/>
      <c r="FT45" s="514"/>
      <c r="FU45" s="514"/>
      <c r="FV45" s="514"/>
      <c r="FW45" s="514"/>
      <c r="FX45" s="514"/>
      <c r="FY45" s="514"/>
      <c r="FZ45" s="514"/>
      <c r="GA45" s="514"/>
      <c r="GB45" s="514"/>
      <c r="GC45" s="514"/>
      <c r="GD45" s="514"/>
      <c r="GE45" s="514"/>
      <c r="GF45" s="514"/>
      <c r="GG45" s="514"/>
      <c r="GH45" s="514"/>
      <c r="GI45" s="514"/>
      <c r="GJ45" s="514"/>
      <c r="GK45" s="514"/>
      <c r="GL45" s="514"/>
      <c r="GM45" s="514"/>
      <c r="GN45" s="514"/>
      <c r="GO45" s="514"/>
      <c r="GP45" s="514"/>
      <c r="GQ45" s="514"/>
      <c r="GR45" s="514"/>
      <c r="GS45" s="514"/>
      <c r="GT45" s="514"/>
      <c r="GU45" s="514"/>
      <c r="GV45" s="514"/>
      <c r="GW45" s="514"/>
      <c r="GX45" s="514"/>
      <c r="GY45" s="514"/>
      <c r="GZ45" s="514"/>
      <c r="HA45" s="514"/>
      <c r="HB45" s="514"/>
      <c r="HC45" s="514"/>
      <c r="HD45" s="514"/>
      <c r="HE45" s="514"/>
      <c r="HF45" s="514"/>
      <c r="HG45" s="514"/>
      <c r="HH45" s="514"/>
      <c r="HI45" s="514"/>
      <c r="HJ45" s="514"/>
      <c r="HK45" s="514"/>
      <c r="HL45" s="514"/>
      <c r="HM45" s="514"/>
      <c r="HN45" s="514"/>
      <c r="HO45" s="514"/>
      <c r="HP45" s="514"/>
    </row>
    <row r="46" spans="1:224" s="513" customFormat="1" ht="15" customHeight="1">
      <c r="A46" s="571" t="s">
        <v>215</v>
      </c>
      <c r="B46" s="572">
        <v>49765</v>
      </c>
      <c r="C46" s="573">
        <v>49765</v>
      </c>
      <c r="D46" s="566">
        <v>82373</v>
      </c>
      <c r="E46" s="560"/>
      <c r="F46" s="575"/>
      <c r="G46" s="575"/>
      <c r="H46" s="548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4"/>
      <c r="CI46" s="514"/>
      <c r="CJ46" s="514"/>
      <c r="CK46" s="514"/>
      <c r="CL46" s="514"/>
      <c r="CM46" s="514"/>
      <c r="CN46" s="514"/>
      <c r="CO46" s="514"/>
      <c r="CP46" s="514"/>
      <c r="CQ46" s="514"/>
      <c r="CR46" s="514"/>
      <c r="CS46" s="514"/>
      <c r="CT46" s="514"/>
      <c r="CU46" s="514"/>
      <c r="CV46" s="514"/>
      <c r="CW46" s="514"/>
      <c r="CX46" s="514"/>
      <c r="CY46" s="514"/>
      <c r="CZ46" s="514"/>
      <c r="DA46" s="514"/>
      <c r="DB46" s="514"/>
      <c r="DC46" s="514"/>
      <c r="DD46" s="514"/>
      <c r="DE46" s="514"/>
      <c r="DF46" s="514"/>
      <c r="DG46" s="514"/>
      <c r="DH46" s="514"/>
      <c r="DI46" s="514"/>
      <c r="DJ46" s="514"/>
      <c r="DK46" s="514"/>
      <c r="DL46" s="514"/>
      <c r="DM46" s="514"/>
      <c r="DN46" s="514"/>
      <c r="DO46" s="514"/>
      <c r="DP46" s="514"/>
      <c r="DQ46" s="514"/>
      <c r="DR46" s="514"/>
      <c r="DS46" s="514"/>
      <c r="DT46" s="514"/>
      <c r="DU46" s="514"/>
      <c r="DV46" s="514"/>
      <c r="DW46" s="514"/>
      <c r="DX46" s="514"/>
      <c r="DY46" s="514"/>
      <c r="DZ46" s="514"/>
      <c r="EA46" s="514"/>
      <c r="EB46" s="514"/>
      <c r="EC46" s="514"/>
      <c r="ED46" s="514"/>
      <c r="EE46" s="514"/>
      <c r="EF46" s="514"/>
      <c r="EG46" s="514"/>
      <c r="EH46" s="514"/>
      <c r="EI46" s="514"/>
      <c r="EJ46" s="514"/>
      <c r="EK46" s="514"/>
      <c r="EL46" s="514"/>
      <c r="EM46" s="514"/>
      <c r="EN46" s="514"/>
      <c r="EO46" s="514"/>
      <c r="EP46" s="514"/>
      <c r="EQ46" s="514"/>
      <c r="ER46" s="514"/>
      <c r="ES46" s="514"/>
      <c r="ET46" s="514"/>
      <c r="EU46" s="514"/>
      <c r="EV46" s="514"/>
      <c r="EW46" s="514"/>
      <c r="EX46" s="514"/>
      <c r="EY46" s="514"/>
      <c r="EZ46" s="514"/>
      <c r="FA46" s="514"/>
      <c r="FB46" s="514"/>
      <c r="FC46" s="514"/>
      <c r="FD46" s="514"/>
      <c r="FE46" s="514"/>
      <c r="FF46" s="514"/>
      <c r="FG46" s="514"/>
      <c r="FH46" s="514"/>
      <c r="FI46" s="514"/>
      <c r="FJ46" s="514"/>
      <c r="FK46" s="514"/>
      <c r="FL46" s="514"/>
      <c r="FM46" s="514"/>
      <c r="FN46" s="514"/>
      <c r="FO46" s="514"/>
      <c r="FP46" s="514"/>
      <c r="FQ46" s="514"/>
      <c r="FR46" s="514"/>
      <c r="FS46" s="514"/>
      <c r="FT46" s="514"/>
      <c r="FU46" s="514"/>
      <c r="FV46" s="514"/>
      <c r="FW46" s="514"/>
      <c r="FX46" s="514"/>
      <c r="FY46" s="514"/>
      <c r="FZ46" s="514"/>
      <c r="GA46" s="514"/>
      <c r="GB46" s="514"/>
      <c r="GC46" s="514"/>
      <c r="GD46" s="514"/>
      <c r="GE46" s="514"/>
      <c r="GF46" s="514"/>
      <c r="GG46" s="514"/>
      <c r="GH46" s="514"/>
      <c r="GI46" s="514"/>
      <c r="GJ46" s="514"/>
      <c r="GK46" s="514"/>
      <c r="GL46" s="514"/>
      <c r="GM46" s="514"/>
      <c r="GN46" s="514"/>
      <c r="GO46" s="514"/>
      <c r="GP46" s="514"/>
      <c r="GQ46" s="514"/>
      <c r="GR46" s="514"/>
      <c r="GS46" s="514"/>
      <c r="GT46" s="514"/>
      <c r="GU46" s="514"/>
      <c r="GV46" s="514"/>
      <c r="GW46" s="514"/>
      <c r="GX46" s="514"/>
      <c r="GY46" s="514"/>
      <c r="GZ46" s="514"/>
      <c r="HA46" s="514"/>
      <c r="HB46" s="514"/>
      <c r="HC46" s="514"/>
      <c r="HD46" s="514"/>
      <c r="HE46" s="514"/>
      <c r="HF46" s="514"/>
      <c r="HG46" s="514"/>
      <c r="HH46" s="514"/>
      <c r="HI46" s="514"/>
      <c r="HJ46" s="514"/>
      <c r="HK46" s="514"/>
      <c r="HL46" s="514"/>
      <c r="HM46" s="514"/>
      <c r="HN46" s="514"/>
      <c r="HO46" s="514"/>
      <c r="HP46" s="514"/>
    </row>
    <row r="47" spans="1:224" s="513" customFormat="1" ht="15" customHeight="1">
      <c r="A47" s="576" t="s">
        <v>216</v>
      </c>
      <c r="B47" s="572">
        <v>32390</v>
      </c>
      <c r="C47" s="577">
        <v>47316</v>
      </c>
      <c r="D47" s="566">
        <v>10269</v>
      </c>
      <c r="E47" s="560"/>
      <c r="F47" s="575"/>
      <c r="G47" s="575"/>
      <c r="H47" s="548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14"/>
      <c r="BH47" s="514"/>
      <c r="BI47" s="514"/>
      <c r="BJ47" s="514"/>
      <c r="BK47" s="514"/>
      <c r="BL47" s="514"/>
      <c r="BM47" s="514"/>
      <c r="BN47" s="514"/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4"/>
      <c r="CB47" s="514"/>
      <c r="CC47" s="514"/>
      <c r="CD47" s="514"/>
      <c r="CE47" s="514"/>
      <c r="CF47" s="514"/>
      <c r="CG47" s="514"/>
      <c r="CH47" s="514"/>
      <c r="CI47" s="514"/>
      <c r="CJ47" s="514"/>
      <c r="CK47" s="514"/>
      <c r="CL47" s="514"/>
      <c r="CM47" s="514"/>
      <c r="CN47" s="514"/>
      <c r="CO47" s="514"/>
      <c r="CP47" s="514"/>
      <c r="CQ47" s="514"/>
      <c r="CR47" s="514"/>
      <c r="CS47" s="514"/>
      <c r="CT47" s="514"/>
      <c r="CU47" s="514"/>
      <c r="CV47" s="514"/>
      <c r="CW47" s="514"/>
      <c r="CX47" s="514"/>
      <c r="CY47" s="514"/>
      <c r="CZ47" s="514"/>
      <c r="DA47" s="514"/>
      <c r="DB47" s="514"/>
      <c r="DC47" s="514"/>
      <c r="DD47" s="514"/>
      <c r="DE47" s="514"/>
      <c r="DF47" s="514"/>
      <c r="DG47" s="514"/>
      <c r="DH47" s="514"/>
      <c r="DI47" s="514"/>
      <c r="DJ47" s="514"/>
      <c r="DK47" s="514"/>
      <c r="DL47" s="514"/>
      <c r="DM47" s="514"/>
      <c r="DN47" s="514"/>
      <c r="DO47" s="514"/>
      <c r="DP47" s="514"/>
      <c r="DQ47" s="514"/>
      <c r="DR47" s="514"/>
      <c r="DS47" s="514"/>
      <c r="DT47" s="514"/>
      <c r="DU47" s="514"/>
      <c r="DV47" s="514"/>
      <c r="DW47" s="514"/>
      <c r="DX47" s="514"/>
      <c r="DY47" s="514"/>
      <c r="DZ47" s="514"/>
      <c r="EA47" s="514"/>
      <c r="EB47" s="514"/>
      <c r="EC47" s="514"/>
      <c r="ED47" s="514"/>
      <c r="EE47" s="514"/>
      <c r="EF47" s="514"/>
      <c r="EG47" s="514"/>
      <c r="EH47" s="514"/>
      <c r="EI47" s="514"/>
      <c r="EJ47" s="514"/>
      <c r="EK47" s="514"/>
      <c r="EL47" s="514"/>
      <c r="EM47" s="514"/>
      <c r="EN47" s="514"/>
      <c r="EO47" s="514"/>
      <c r="EP47" s="514"/>
      <c r="EQ47" s="514"/>
      <c r="ER47" s="514"/>
      <c r="ES47" s="514"/>
      <c r="ET47" s="514"/>
      <c r="EU47" s="514"/>
      <c r="EV47" s="514"/>
      <c r="EW47" s="514"/>
      <c r="EX47" s="514"/>
      <c r="EY47" s="514"/>
      <c r="EZ47" s="514"/>
      <c r="FA47" s="514"/>
      <c r="FB47" s="514"/>
      <c r="FC47" s="514"/>
      <c r="FD47" s="514"/>
      <c r="FE47" s="514"/>
      <c r="FF47" s="514"/>
      <c r="FG47" s="514"/>
      <c r="FH47" s="514"/>
      <c r="FI47" s="514"/>
      <c r="FJ47" s="514"/>
      <c r="FK47" s="514"/>
      <c r="FL47" s="514"/>
      <c r="FM47" s="514"/>
      <c r="FN47" s="514"/>
      <c r="FO47" s="514"/>
      <c r="FP47" s="514"/>
      <c r="FQ47" s="514"/>
      <c r="FR47" s="514"/>
      <c r="FS47" s="514"/>
      <c r="FT47" s="514"/>
      <c r="FU47" s="514"/>
      <c r="FV47" s="514"/>
      <c r="FW47" s="514"/>
      <c r="FX47" s="514"/>
      <c r="FY47" s="514"/>
      <c r="FZ47" s="514"/>
      <c r="GA47" s="514"/>
      <c r="GB47" s="514"/>
      <c r="GC47" s="514"/>
      <c r="GD47" s="514"/>
      <c r="GE47" s="514"/>
      <c r="GF47" s="514"/>
      <c r="GG47" s="514"/>
      <c r="GH47" s="514"/>
      <c r="GI47" s="514"/>
      <c r="GJ47" s="514"/>
      <c r="GK47" s="514"/>
      <c r="GL47" s="514"/>
      <c r="GM47" s="514"/>
      <c r="GN47" s="514"/>
      <c r="GO47" s="514"/>
      <c r="GP47" s="514"/>
      <c r="GQ47" s="514"/>
      <c r="GR47" s="514"/>
      <c r="GS47" s="514"/>
      <c r="GT47" s="514"/>
      <c r="GU47" s="514"/>
      <c r="GV47" s="514"/>
      <c r="GW47" s="514"/>
      <c r="GX47" s="514"/>
      <c r="GY47" s="514"/>
      <c r="GZ47" s="514"/>
      <c r="HA47" s="514"/>
      <c r="HB47" s="514"/>
      <c r="HC47" s="514"/>
      <c r="HD47" s="514"/>
      <c r="HE47" s="514"/>
      <c r="HF47" s="514"/>
      <c r="HG47" s="514"/>
      <c r="HH47" s="514"/>
      <c r="HI47" s="514"/>
      <c r="HJ47" s="514"/>
      <c r="HK47" s="514"/>
      <c r="HL47" s="514"/>
      <c r="HM47" s="514"/>
      <c r="HN47" s="514"/>
      <c r="HO47" s="514"/>
      <c r="HP47" s="514"/>
    </row>
    <row r="48" spans="1:224" s="513" customFormat="1" ht="15" customHeight="1">
      <c r="A48" s="576" t="s">
        <v>217</v>
      </c>
      <c r="B48" s="572">
        <v>9387</v>
      </c>
      <c r="C48" s="577">
        <v>24121</v>
      </c>
      <c r="D48" s="566">
        <v>1174.25</v>
      </c>
      <c r="E48" s="560"/>
      <c r="F48" s="575"/>
      <c r="G48" s="575"/>
      <c r="H48" s="548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4"/>
      <c r="BK48" s="514"/>
      <c r="BL48" s="514"/>
      <c r="BM48" s="514"/>
      <c r="BN48" s="514"/>
      <c r="BO48" s="514"/>
      <c r="BP48" s="514"/>
      <c r="BQ48" s="514"/>
      <c r="BR48" s="514"/>
      <c r="BS48" s="514"/>
      <c r="BT48" s="514"/>
      <c r="BU48" s="514"/>
      <c r="BV48" s="514"/>
      <c r="BW48" s="514"/>
      <c r="BX48" s="514"/>
      <c r="BY48" s="514"/>
      <c r="BZ48" s="514"/>
      <c r="CA48" s="514"/>
      <c r="CB48" s="514"/>
      <c r="CC48" s="514"/>
      <c r="CD48" s="514"/>
      <c r="CE48" s="514"/>
      <c r="CF48" s="514"/>
      <c r="CG48" s="514"/>
      <c r="CH48" s="514"/>
      <c r="CI48" s="514"/>
      <c r="CJ48" s="514"/>
      <c r="CK48" s="514"/>
      <c r="CL48" s="514"/>
      <c r="CM48" s="514"/>
      <c r="CN48" s="514"/>
      <c r="CO48" s="514"/>
      <c r="CP48" s="514"/>
      <c r="CQ48" s="514"/>
      <c r="CR48" s="514"/>
      <c r="CS48" s="514"/>
      <c r="CT48" s="514"/>
      <c r="CU48" s="514"/>
      <c r="CV48" s="514"/>
      <c r="CW48" s="514"/>
      <c r="CX48" s="514"/>
      <c r="CY48" s="514"/>
      <c r="CZ48" s="514"/>
      <c r="DA48" s="514"/>
      <c r="DB48" s="514"/>
      <c r="DC48" s="514"/>
      <c r="DD48" s="514"/>
      <c r="DE48" s="514"/>
      <c r="DF48" s="514"/>
      <c r="DG48" s="514"/>
      <c r="DH48" s="514"/>
      <c r="DI48" s="514"/>
      <c r="DJ48" s="514"/>
      <c r="DK48" s="514"/>
      <c r="DL48" s="514"/>
      <c r="DM48" s="514"/>
      <c r="DN48" s="514"/>
      <c r="DO48" s="514"/>
      <c r="DP48" s="514"/>
      <c r="DQ48" s="514"/>
      <c r="DR48" s="514"/>
      <c r="DS48" s="514"/>
      <c r="DT48" s="514"/>
      <c r="DU48" s="514"/>
      <c r="DV48" s="514"/>
      <c r="DW48" s="514"/>
      <c r="DX48" s="514"/>
      <c r="DY48" s="514"/>
      <c r="DZ48" s="514"/>
      <c r="EA48" s="514"/>
      <c r="EB48" s="514"/>
      <c r="EC48" s="514"/>
      <c r="ED48" s="514"/>
      <c r="EE48" s="514"/>
      <c r="EF48" s="514"/>
      <c r="EG48" s="514"/>
      <c r="EH48" s="514"/>
      <c r="EI48" s="514"/>
      <c r="EJ48" s="514"/>
      <c r="EK48" s="514"/>
      <c r="EL48" s="514"/>
      <c r="EM48" s="514"/>
      <c r="EN48" s="514"/>
      <c r="EO48" s="514"/>
      <c r="EP48" s="514"/>
      <c r="EQ48" s="514"/>
      <c r="ER48" s="514"/>
      <c r="ES48" s="514"/>
      <c r="ET48" s="514"/>
      <c r="EU48" s="514"/>
      <c r="EV48" s="514"/>
      <c r="EW48" s="514"/>
      <c r="EX48" s="514"/>
      <c r="EY48" s="514"/>
      <c r="EZ48" s="514"/>
      <c r="FA48" s="514"/>
      <c r="FB48" s="514"/>
      <c r="FC48" s="514"/>
      <c r="FD48" s="514"/>
      <c r="FE48" s="514"/>
      <c r="FF48" s="514"/>
      <c r="FG48" s="514"/>
      <c r="FH48" s="514"/>
      <c r="FI48" s="514"/>
      <c r="FJ48" s="514"/>
      <c r="FK48" s="514"/>
      <c r="FL48" s="514"/>
      <c r="FM48" s="514"/>
      <c r="FN48" s="514"/>
      <c r="FO48" s="514"/>
      <c r="FP48" s="514"/>
      <c r="FQ48" s="514"/>
      <c r="FR48" s="514"/>
      <c r="FS48" s="514"/>
      <c r="FT48" s="514"/>
      <c r="FU48" s="514"/>
      <c r="FV48" s="514"/>
      <c r="FW48" s="514"/>
      <c r="FX48" s="514"/>
      <c r="FY48" s="514"/>
      <c r="FZ48" s="514"/>
      <c r="GA48" s="514"/>
      <c r="GB48" s="514"/>
      <c r="GC48" s="514"/>
      <c r="GD48" s="514"/>
      <c r="GE48" s="514"/>
      <c r="GF48" s="514"/>
      <c r="GG48" s="514"/>
      <c r="GH48" s="514"/>
      <c r="GI48" s="514"/>
      <c r="GJ48" s="514"/>
      <c r="GK48" s="514"/>
      <c r="GL48" s="514"/>
      <c r="GM48" s="514"/>
      <c r="GN48" s="514"/>
      <c r="GO48" s="514"/>
      <c r="GP48" s="514"/>
      <c r="GQ48" s="514"/>
      <c r="GR48" s="514"/>
      <c r="GS48" s="514"/>
      <c r="GT48" s="514"/>
      <c r="GU48" s="514"/>
      <c r="GV48" s="514"/>
      <c r="GW48" s="514"/>
      <c r="GX48" s="514"/>
      <c r="GY48" s="514"/>
      <c r="GZ48" s="514"/>
      <c r="HA48" s="514"/>
      <c r="HB48" s="514"/>
      <c r="HC48" s="514"/>
      <c r="HD48" s="514"/>
      <c r="HE48" s="514"/>
      <c r="HF48" s="514"/>
      <c r="HG48" s="514"/>
      <c r="HH48" s="514"/>
      <c r="HI48" s="514"/>
      <c r="HJ48" s="514"/>
      <c r="HK48" s="514"/>
      <c r="HL48" s="514"/>
      <c r="HM48" s="514"/>
      <c r="HN48" s="514"/>
      <c r="HO48" s="514"/>
      <c r="HP48" s="514"/>
    </row>
    <row r="49" spans="1:224" s="513" customFormat="1" ht="15" customHeight="1">
      <c r="A49" s="576" t="s">
        <v>218</v>
      </c>
      <c r="B49" s="577"/>
      <c r="C49" s="577"/>
      <c r="D49" s="566"/>
      <c r="E49" s="580"/>
      <c r="F49" s="581"/>
      <c r="G49" s="581"/>
      <c r="H49" s="548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4"/>
      <c r="BE49" s="514"/>
      <c r="BF49" s="514"/>
      <c r="BG49" s="514"/>
      <c r="BH49" s="514"/>
      <c r="BI49" s="514"/>
      <c r="BJ49" s="514"/>
      <c r="BK49" s="514"/>
      <c r="BL49" s="514"/>
      <c r="BM49" s="514"/>
      <c r="BN49" s="514"/>
      <c r="BO49" s="514"/>
      <c r="BP49" s="514"/>
      <c r="BQ49" s="514"/>
      <c r="BR49" s="514"/>
      <c r="BS49" s="514"/>
      <c r="BT49" s="514"/>
      <c r="BU49" s="514"/>
      <c r="BV49" s="514"/>
      <c r="BW49" s="514"/>
      <c r="BX49" s="514"/>
      <c r="BY49" s="514"/>
      <c r="BZ49" s="514"/>
      <c r="CA49" s="514"/>
      <c r="CB49" s="514"/>
      <c r="CC49" s="514"/>
      <c r="CD49" s="514"/>
      <c r="CE49" s="514"/>
      <c r="CF49" s="514"/>
      <c r="CG49" s="514"/>
      <c r="CH49" s="514"/>
      <c r="CI49" s="514"/>
      <c r="CJ49" s="514"/>
      <c r="CK49" s="514"/>
      <c r="CL49" s="514"/>
      <c r="CM49" s="514"/>
      <c r="CN49" s="514"/>
      <c r="CO49" s="514"/>
      <c r="CP49" s="514"/>
      <c r="CQ49" s="514"/>
      <c r="CR49" s="514"/>
      <c r="CS49" s="514"/>
      <c r="CT49" s="514"/>
      <c r="CU49" s="514"/>
      <c r="CV49" s="514"/>
      <c r="CW49" s="514"/>
      <c r="CX49" s="514"/>
      <c r="CY49" s="514"/>
      <c r="CZ49" s="514"/>
      <c r="DA49" s="514"/>
      <c r="DB49" s="514"/>
      <c r="DC49" s="514"/>
      <c r="DD49" s="514"/>
      <c r="DE49" s="514"/>
      <c r="DF49" s="514"/>
      <c r="DG49" s="514"/>
      <c r="DH49" s="514"/>
      <c r="DI49" s="514"/>
      <c r="DJ49" s="514"/>
      <c r="DK49" s="514"/>
      <c r="DL49" s="514"/>
      <c r="DM49" s="514"/>
      <c r="DN49" s="514"/>
      <c r="DO49" s="514"/>
      <c r="DP49" s="514"/>
      <c r="DQ49" s="514"/>
      <c r="DR49" s="514"/>
      <c r="DS49" s="514"/>
      <c r="DT49" s="514"/>
      <c r="DU49" s="514"/>
      <c r="DV49" s="514"/>
      <c r="DW49" s="514"/>
      <c r="DX49" s="514"/>
      <c r="DY49" s="514"/>
      <c r="DZ49" s="514"/>
      <c r="EA49" s="514"/>
      <c r="EB49" s="514"/>
      <c r="EC49" s="514"/>
      <c r="ED49" s="514"/>
      <c r="EE49" s="514"/>
      <c r="EF49" s="514"/>
      <c r="EG49" s="514"/>
      <c r="EH49" s="514"/>
      <c r="EI49" s="514"/>
      <c r="EJ49" s="514"/>
      <c r="EK49" s="514"/>
      <c r="EL49" s="514"/>
      <c r="EM49" s="514"/>
      <c r="EN49" s="514"/>
      <c r="EO49" s="514"/>
      <c r="EP49" s="514"/>
      <c r="EQ49" s="514"/>
      <c r="ER49" s="514"/>
      <c r="ES49" s="514"/>
      <c r="ET49" s="514"/>
      <c r="EU49" s="514"/>
      <c r="EV49" s="514"/>
      <c r="EW49" s="514"/>
      <c r="EX49" s="514"/>
      <c r="EY49" s="514"/>
      <c r="EZ49" s="514"/>
      <c r="FA49" s="514"/>
      <c r="FB49" s="514"/>
      <c r="FC49" s="514"/>
      <c r="FD49" s="514"/>
      <c r="FE49" s="514"/>
      <c r="FF49" s="514"/>
      <c r="FG49" s="514"/>
      <c r="FH49" s="514"/>
      <c r="FI49" s="514"/>
      <c r="FJ49" s="514"/>
      <c r="FK49" s="514"/>
      <c r="FL49" s="514"/>
      <c r="FM49" s="514"/>
      <c r="FN49" s="514"/>
      <c r="FO49" s="514"/>
      <c r="FP49" s="514"/>
      <c r="FQ49" s="514"/>
      <c r="FR49" s="514"/>
      <c r="FS49" s="514"/>
      <c r="FT49" s="514"/>
      <c r="FU49" s="514"/>
      <c r="FV49" s="514"/>
      <c r="FW49" s="514"/>
      <c r="FX49" s="514"/>
      <c r="FY49" s="514"/>
      <c r="FZ49" s="514"/>
      <c r="GA49" s="514"/>
      <c r="GB49" s="514"/>
      <c r="GC49" s="514"/>
      <c r="GD49" s="514"/>
      <c r="GE49" s="514"/>
      <c r="GF49" s="514"/>
      <c r="GG49" s="514"/>
      <c r="GH49" s="514"/>
      <c r="GI49" s="514"/>
      <c r="GJ49" s="514"/>
      <c r="GK49" s="514"/>
      <c r="GL49" s="514"/>
      <c r="GM49" s="514"/>
      <c r="GN49" s="514"/>
      <c r="GO49" s="514"/>
      <c r="GP49" s="514"/>
      <c r="GQ49" s="514"/>
      <c r="GR49" s="514"/>
      <c r="GS49" s="514"/>
      <c r="GT49" s="514"/>
      <c r="GU49" s="514"/>
      <c r="GV49" s="514"/>
      <c r="GW49" s="514"/>
      <c r="GX49" s="514"/>
      <c r="GY49" s="514"/>
      <c r="GZ49" s="514"/>
      <c r="HA49" s="514"/>
      <c r="HB49" s="514"/>
      <c r="HC49" s="514"/>
      <c r="HD49" s="514"/>
      <c r="HE49" s="514"/>
      <c r="HF49" s="514"/>
      <c r="HG49" s="514"/>
      <c r="HH49" s="514"/>
      <c r="HI49" s="514"/>
      <c r="HJ49" s="514"/>
      <c r="HK49" s="514"/>
      <c r="HL49" s="514"/>
      <c r="HM49" s="514"/>
      <c r="HN49" s="514"/>
      <c r="HO49" s="514"/>
      <c r="HP49" s="514"/>
    </row>
    <row r="50" spans="1:224" s="513" customFormat="1" ht="15" customHeight="1">
      <c r="A50" s="576" t="s">
        <v>219</v>
      </c>
      <c r="B50" s="572">
        <v>906</v>
      </c>
      <c r="C50" s="577">
        <v>906</v>
      </c>
      <c r="D50" s="566">
        <v>899</v>
      </c>
      <c r="E50" s="560"/>
      <c r="F50" s="575"/>
      <c r="G50" s="575"/>
      <c r="H50" s="548"/>
      <c r="I50" s="514"/>
      <c r="J50" s="514"/>
      <c r="K50" s="514"/>
      <c r="L50" s="514"/>
      <c r="M50" s="514"/>
      <c r="N50" s="514"/>
      <c r="O50" s="514"/>
      <c r="P50" s="514"/>
      <c r="Q50" s="514"/>
      <c r="R50" s="514"/>
      <c r="S50" s="514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4"/>
      <c r="AW50" s="514"/>
      <c r="AX50" s="514"/>
      <c r="AY50" s="514"/>
      <c r="AZ50" s="514"/>
      <c r="BA50" s="514"/>
      <c r="BB50" s="514"/>
      <c r="BC50" s="514"/>
      <c r="BD50" s="514"/>
      <c r="BE50" s="514"/>
      <c r="BF50" s="514"/>
      <c r="BG50" s="514"/>
      <c r="BH50" s="514"/>
      <c r="BI50" s="514"/>
      <c r="BJ50" s="514"/>
      <c r="BK50" s="514"/>
      <c r="BL50" s="514"/>
      <c r="BM50" s="514"/>
      <c r="BN50" s="514"/>
      <c r="BO50" s="514"/>
      <c r="BP50" s="514"/>
      <c r="BQ50" s="514"/>
      <c r="BR50" s="514"/>
      <c r="BS50" s="514"/>
      <c r="BT50" s="514"/>
      <c r="BU50" s="514"/>
      <c r="BV50" s="514"/>
      <c r="BW50" s="514"/>
      <c r="BX50" s="514"/>
      <c r="BY50" s="514"/>
      <c r="BZ50" s="514"/>
      <c r="CA50" s="514"/>
      <c r="CB50" s="514"/>
      <c r="CC50" s="514"/>
      <c r="CD50" s="514"/>
      <c r="CE50" s="514"/>
      <c r="CF50" s="514"/>
      <c r="CG50" s="514"/>
      <c r="CH50" s="514"/>
      <c r="CI50" s="514"/>
      <c r="CJ50" s="514"/>
      <c r="CK50" s="514"/>
      <c r="CL50" s="514"/>
      <c r="CM50" s="514"/>
      <c r="CN50" s="514"/>
      <c r="CO50" s="514"/>
      <c r="CP50" s="514"/>
      <c r="CQ50" s="514"/>
      <c r="CR50" s="514"/>
      <c r="CS50" s="514"/>
      <c r="CT50" s="514"/>
      <c r="CU50" s="514"/>
      <c r="CV50" s="514"/>
      <c r="CW50" s="514"/>
      <c r="CX50" s="514"/>
      <c r="CY50" s="514"/>
      <c r="CZ50" s="514"/>
      <c r="DA50" s="514"/>
      <c r="DB50" s="514"/>
      <c r="DC50" s="514"/>
      <c r="DD50" s="514"/>
      <c r="DE50" s="514"/>
      <c r="DF50" s="514"/>
      <c r="DG50" s="514"/>
      <c r="DH50" s="514"/>
      <c r="DI50" s="514"/>
      <c r="DJ50" s="514"/>
      <c r="DK50" s="514"/>
      <c r="DL50" s="514"/>
      <c r="DM50" s="514"/>
      <c r="DN50" s="514"/>
      <c r="DO50" s="514"/>
      <c r="DP50" s="514"/>
      <c r="DQ50" s="514"/>
      <c r="DR50" s="514"/>
      <c r="DS50" s="514"/>
      <c r="DT50" s="514"/>
      <c r="DU50" s="514"/>
      <c r="DV50" s="514"/>
      <c r="DW50" s="514"/>
      <c r="DX50" s="514"/>
      <c r="DY50" s="514"/>
      <c r="DZ50" s="514"/>
      <c r="EA50" s="514"/>
      <c r="EB50" s="514"/>
      <c r="EC50" s="514"/>
      <c r="ED50" s="514"/>
      <c r="EE50" s="514"/>
      <c r="EF50" s="514"/>
      <c r="EG50" s="514"/>
      <c r="EH50" s="514"/>
      <c r="EI50" s="514"/>
      <c r="EJ50" s="514"/>
      <c r="EK50" s="514"/>
      <c r="EL50" s="514"/>
      <c r="EM50" s="514"/>
      <c r="EN50" s="514"/>
      <c r="EO50" s="514"/>
      <c r="EP50" s="514"/>
      <c r="EQ50" s="514"/>
      <c r="ER50" s="514"/>
      <c r="ES50" s="514"/>
      <c r="ET50" s="514"/>
      <c r="EU50" s="514"/>
      <c r="EV50" s="514"/>
      <c r="EW50" s="514"/>
      <c r="EX50" s="514"/>
      <c r="EY50" s="514"/>
      <c r="EZ50" s="514"/>
      <c r="FA50" s="514"/>
      <c r="FB50" s="514"/>
      <c r="FC50" s="514"/>
      <c r="FD50" s="514"/>
      <c r="FE50" s="514"/>
      <c r="FF50" s="514"/>
      <c r="FG50" s="514"/>
      <c r="FH50" s="514"/>
      <c r="FI50" s="514"/>
      <c r="FJ50" s="514"/>
      <c r="FK50" s="514"/>
      <c r="FL50" s="514"/>
      <c r="FM50" s="514"/>
      <c r="FN50" s="514"/>
      <c r="FO50" s="514"/>
      <c r="FP50" s="514"/>
      <c r="FQ50" s="514"/>
      <c r="FR50" s="514"/>
      <c r="FS50" s="514"/>
      <c r="FT50" s="514"/>
      <c r="FU50" s="514"/>
      <c r="FV50" s="514"/>
      <c r="FW50" s="514"/>
      <c r="FX50" s="514"/>
      <c r="FY50" s="514"/>
      <c r="FZ50" s="514"/>
      <c r="GA50" s="514"/>
      <c r="GB50" s="514"/>
      <c r="GC50" s="514"/>
      <c r="GD50" s="514"/>
      <c r="GE50" s="514"/>
      <c r="GF50" s="514"/>
      <c r="GG50" s="514"/>
      <c r="GH50" s="514"/>
      <c r="GI50" s="514"/>
      <c r="GJ50" s="514"/>
      <c r="GK50" s="514"/>
      <c r="GL50" s="514"/>
      <c r="GM50" s="514"/>
      <c r="GN50" s="514"/>
      <c r="GO50" s="514"/>
      <c r="GP50" s="514"/>
      <c r="GQ50" s="514"/>
      <c r="GR50" s="514"/>
      <c r="GS50" s="514"/>
      <c r="GT50" s="514"/>
      <c r="GU50" s="514"/>
      <c r="GV50" s="514"/>
      <c r="GW50" s="514"/>
      <c r="GX50" s="514"/>
      <c r="GY50" s="514"/>
      <c r="GZ50" s="514"/>
      <c r="HA50" s="514"/>
      <c r="HB50" s="514"/>
      <c r="HC50" s="514"/>
      <c r="HD50" s="514"/>
      <c r="HE50" s="514"/>
      <c r="HF50" s="514"/>
      <c r="HG50" s="514"/>
      <c r="HH50" s="514"/>
      <c r="HI50" s="514"/>
      <c r="HJ50" s="514"/>
      <c r="HK50" s="514"/>
      <c r="HL50" s="514"/>
      <c r="HM50" s="514"/>
      <c r="HN50" s="514"/>
      <c r="HO50" s="514"/>
      <c r="HP50" s="514"/>
    </row>
    <row r="51" spans="1:224" s="513" customFormat="1" ht="15" customHeight="1">
      <c r="A51" s="571" t="s">
        <v>220</v>
      </c>
      <c r="B51" s="572">
        <v>10009</v>
      </c>
      <c r="C51" s="573">
        <v>10009</v>
      </c>
      <c r="D51" s="566">
        <v>11205</v>
      </c>
      <c r="E51" s="580"/>
      <c r="F51" s="581"/>
      <c r="G51" s="581"/>
      <c r="H51" s="548"/>
      <c r="I51" s="514"/>
      <c r="J51" s="514"/>
      <c r="K51" s="514"/>
      <c r="L51" s="514"/>
      <c r="M51" s="514"/>
      <c r="N51" s="514"/>
      <c r="O51" s="514"/>
      <c r="P51" s="514"/>
      <c r="Q51" s="514"/>
      <c r="R51" s="514"/>
      <c r="S51" s="514"/>
      <c r="T51" s="514"/>
      <c r="U51" s="514"/>
      <c r="V51" s="514"/>
      <c r="W51" s="514"/>
      <c r="X51" s="514"/>
      <c r="Y51" s="514"/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  <c r="AJ51" s="514"/>
      <c r="AK51" s="514"/>
      <c r="AL51" s="514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14"/>
      <c r="BE51" s="514"/>
      <c r="BF51" s="514"/>
      <c r="BG51" s="514"/>
      <c r="BH51" s="514"/>
      <c r="BI51" s="514"/>
      <c r="BJ51" s="514"/>
      <c r="BK51" s="514"/>
      <c r="BL51" s="514"/>
      <c r="BM51" s="514"/>
      <c r="BN51" s="514"/>
      <c r="BO51" s="514"/>
      <c r="BP51" s="514"/>
      <c r="BQ51" s="514"/>
      <c r="BR51" s="514"/>
      <c r="BS51" s="514"/>
      <c r="BT51" s="514"/>
      <c r="BU51" s="514"/>
      <c r="BV51" s="514"/>
      <c r="BW51" s="514"/>
      <c r="BX51" s="514"/>
      <c r="BY51" s="514"/>
      <c r="BZ51" s="514"/>
      <c r="CA51" s="514"/>
      <c r="CB51" s="514"/>
      <c r="CC51" s="514"/>
      <c r="CD51" s="514"/>
      <c r="CE51" s="514"/>
      <c r="CF51" s="514"/>
      <c r="CG51" s="514"/>
      <c r="CH51" s="514"/>
      <c r="CI51" s="514"/>
      <c r="CJ51" s="514"/>
      <c r="CK51" s="514"/>
      <c r="CL51" s="514"/>
      <c r="CM51" s="514"/>
      <c r="CN51" s="514"/>
      <c r="CO51" s="514"/>
      <c r="CP51" s="514"/>
      <c r="CQ51" s="514"/>
      <c r="CR51" s="514"/>
      <c r="CS51" s="514"/>
      <c r="CT51" s="514"/>
      <c r="CU51" s="514"/>
      <c r="CV51" s="514"/>
      <c r="CW51" s="514"/>
      <c r="CX51" s="514"/>
      <c r="CY51" s="514"/>
      <c r="CZ51" s="514"/>
      <c r="DA51" s="514"/>
      <c r="DB51" s="514"/>
      <c r="DC51" s="514"/>
      <c r="DD51" s="514"/>
      <c r="DE51" s="514"/>
      <c r="DF51" s="514"/>
      <c r="DG51" s="514"/>
      <c r="DH51" s="514"/>
      <c r="DI51" s="514"/>
      <c r="DJ51" s="514"/>
      <c r="DK51" s="514"/>
      <c r="DL51" s="514"/>
      <c r="DM51" s="514"/>
      <c r="DN51" s="514"/>
      <c r="DO51" s="514"/>
      <c r="DP51" s="514"/>
      <c r="DQ51" s="514"/>
      <c r="DR51" s="514"/>
      <c r="DS51" s="514"/>
      <c r="DT51" s="514"/>
      <c r="DU51" s="514"/>
      <c r="DV51" s="514"/>
      <c r="DW51" s="514"/>
      <c r="DX51" s="514"/>
      <c r="DY51" s="514"/>
      <c r="DZ51" s="514"/>
      <c r="EA51" s="514"/>
      <c r="EB51" s="514"/>
      <c r="EC51" s="514"/>
      <c r="ED51" s="514"/>
      <c r="EE51" s="514"/>
      <c r="EF51" s="514"/>
      <c r="EG51" s="514"/>
      <c r="EH51" s="514"/>
      <c r="EI51" s="514"/>
      <c r="EJ51" s="514"/>
      <c r="EK51" s="514"/>
      <c r="EL51" s="514"/>
      <c r="EM51" s="514"/>
      <c r="EN51" s="514"/>
      <c r="EO51" s="514"/>
      <c r="EP51" s="514"/>
      <c r="EQ51" s="514"/>
      <c r="ER51" s="514"/>
      <c r="ES51" s="514"/>
      <c r="ET51" s="514"/>
      <c r="EU51" s="514"/>
      <c r="EV51" s="514"/>
      <c r="EW51" s="514"/>
      <c r="EX51" s="514"/>
      <c r="EY51" s="514"/>
      <c r="EZ51" s="514"/>
      <c r="FA51" s="514"/>
      <c r="FB51" s="514"/>
      <c r="FC51" s="514"/>
      <c r="FD51" s="514"/>
      <c r="FE51" s="514"/>
      <c r="FF51" s="514"/>
      <c r="FG51" s="514"/>
      <c r="FH51" s="514"/>
      <c r="FI51" s="514"/>
      <c r="FJ51" s="514"/>
      <c r="FK51" s="514"/>
      <c r="FL51" s="514"/>
      <c r="FM51" s="514"/>
      <c r="FN51" s="514"/>
      <c r="FO51" s="514"/>
      <c r="FP51" s="514"/>
      <c r="FQ51" s="514"/>
      <c r="FR51" s="514"/>
      <c r="FS51" s="514"/>
      <c r="FT51" s="514"/>
      <c r="FU51" s="514"/>
      <c r="FV51" s="514"/>
      <c r="FW51" s="514"/>
      <c r="FX51" s="514"/>
      <c r="FY51" s="514"/>
      <c r="FZ51" s="514"/>
      <c r="GA51" s="514"/>
      <c r="GB51" s="514"/>
      <c r="GC51" s="514"/>
      <c r="GD51" s="514"/>
      <c r="GE51" s="514"/>
      <c r="GF51" s="514"/>
      <c r="GG51" s="514"/>
      <c r="GH51" s="514"/>
      <c r="GI51" s="514"/>
      <c r="GJ51" s="514"/>
      <c r="GK51" s="514"/>
      <c r="GL51" s="514"/>
      <c r="GM51" s="514"/>
      <c r="GN51" s="514"/>
      <c r="GO51" s="514"/>
      <c r="GP51" s="514"/>
      <c r="GQ51" s="514"/>
      <c r="GR51" s="514"/>
      <c r="GS51" s="514"/>
      <c r="GT51" s="514"/>
      <c r="GU51" s="514"/>
      <c r="GV51" s="514"/>
      <c r="GW51" s="514"/>
      <c r="GX51" s="514"/>
      <c r="GY51" s="514"/>
      <c r="GZ51" s="514"/>
      <c r="HA51" s="514"/>
      <c r="HB51" s="514"/>
      <c r="HC51" s="514"/>
      <c r="HD51" s="514"/>
      <c r="HE51" s="514"/>
      <c r="HF51" s="514"/>
      <c r="HG51" s="514"/>
      <c r="HH51" s="514"/>
      <c r="HI51" s="514"/>
      <c r="HJ51" s="514"/>
      <c r="HK51" s="514"/>
      <c r="HL51" s="514"/>
      <c r="HM51" s="514"/>
      <c r="HN51" s="514"/>
      <c r="HO51" s="514"/>
      <c r="HP51" s="514"/>
    </row>
    <row r="52" spans="1:224" s="513" customFormat="1" ht="15" customHeight="1">
      <c r="A52" s="571" t="s">
        <v>221</v>
      </c>
      <c r="B52" s="572">
        <v>36443</v>
      </c>
      <c r="C52" s="573">
        <v>36442</v>
      </c>
      <c r="D52" s="566">
        <v>36701.89</v>
      </c>
      <c r="E52" s="580"/>
      <c r="F52" s="581"/>
      <c r="G52" s="581"/>
      <c r="H52" s="548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4"/>
      <c r="BD52" s="514"/>
      <c r="BE52" s="514"/>
      <c r="BF52" s="514"/>
      <c r="BG52" s="514"/>
      <c r="BH52" s="514"/>
      <c r="BI52" s="514"/>
      <c r="BJ52" s="514"/>
      <c r="BK52" s="514"/>
      <c r="BL52" s="514"/>
      <c r="BM52" s="514"/>
      <c r="BN52" s="514"/>
      <c r="BO52" s="514"/>
      <c r="BP52" s="514"/>
      <c r="BQ52" s="514"/>
      <c r="BR52" s="514"/>
      <c r="BS52" s="514"/>
      <c r="BT52" s="514"/>
      <c r="BU52" s="514"/>
      <c r="BV52" s="514"/>
      <c r="BW52" s="514"/>
      <c r="BX52" s="514"/>
      <c r="BY52" s="514"/>
      <c r="BZ52" s="514"/>
      <c r="CA52" s="514"/>
      <c r="CB52" s="514"/>
      <c r="CC52" s="514"/>
      <c r="CD52" s="514"/>
      <c r="CE52" s="514"/>
      <c r="CF52" s="514"/>
      <c r="CG52" s="514"/>
      <c r="CH52" s="514"/>
      <c r="CI52" s="514"/>
      <c r="CJ52" s="514"/>
      <c r="CK52" s="514"/>
      <c r="CL52" s="514"/>
      <c r="CM52" s="514"/>
      <c r="CN52" s="514"/>
      <c r="CO52" s="514"/>
      <c r="CP52" s="514"/>
      <c r="CQ52" s="514"/>
      <c r="CR52" s="514"/>
      <c r="CS52" s="514"/>
      <c r="CT52" s="514"/>
      <c r="CU52" s="514"/>
      <c r="CV52" s="514"/>
      <c r="CW52" s="514"/>
      <c r="CX52" s="514"/>
      <c r="CY52" s="514"/>
      <c r="CZ52" s="514"/>
      <c r="DA52" s="514"/>
      <c r="DB52" s="514"/>
      <c r="DC52" s="514"/>
      <c r="DD52" s="514"/>
      <c r="DE52" s="514"/>
      <c r="DF52" s="514"/>
      <c r="DG52" s="514"/>
      <c r="DH52" s="514"/>
      <c r="DI52" s="514"/>
      <c r="DJ52" s="514"/>
      <c r="DK52" s="514"/>
      <c r="DL52" s="514"/>
      <c r="DM52" s="514"/>
      <c r="DN52" s="514"/>
      <c r="DO52" s="514"/>
      <c r="DP52" s="514"/>
      <c r="DQ52" s="514"/>
      <c r="DR52" s="514"/>
      <c r="DS52" s="514"/>
      <c r="DT52" s="514"/>
      <c r="DU52" s="514"/>
      <c r="DV52" s="514"/>
      <c r="DW52" s="514"/>
      <c r="DX52" s="514"/>
      <c r="DY52" s="514"/>
      <c r="DZ52" s="514"/>
      <c r="EA52" s="514"/>
      <c r="EB52" s="514"/>
      <c r="EC52" s="514"/>
      <c r="ED52" s="514"/>
      <c r="EE52" s="514"/>
      <c r="EF52" s="514"/>
      <c r="EG52" s="514"/>
      <c r="EH52" s="514"/>
      <c r="EI52" s="514"/>
      <c r="EJ52" s="514"/>
      <c r="EK52" s="514"/>
      <c r="EL52" s="514"/>
      <c r="EM52" s="514"/>
      <c r="EN52" s="514"/>
      <c r="EO52" s="514"/>
      <c r="EP52" s="514"/>
      <c r="EQ52" s="514"/>
      <c r="ER52" s="514"/>
      <c r="ES52" s="514"/>
      <c r="ET52" s="514"/>
      <c r="EU52" s="514"/>
      <c r="EV52" s="514"/>
      <c r="EW52" s="514"/>
      <c r="EX52" s="514"/>
      <c r="EY52" s="514"/>
      <c r="EZ52" s="514"/>
      <c r="FA52" s="514"/>
      <c r="FB52" s="514"/>
      <c r="FC52" s="514"/>
      <c r="FD52" s="514"/>
      <c r="FE52" s="514"/>
      <c r="FF52" s="514"/>
      <c r="FG52" s="514"/>
      <c r="FH52" s="514"/>
      <c r="FI52" s="514"/>
      <c r="FJ52" s="514"/>
      <c r="FK52" s="514"/>
      <c r="FL52" s="514"/>
      <c r="FM52" s="514"/>
      <c r="FN52" s="514"/>
      <c r="FO52" s="514"/>
      <c r="FP52" s="514"/>
      <c r="FQ52" s="514"/>
      <c r="FR52" s="514"/>
      <c r="FS52" s="514"/>
      <c r="FT52" s="514"/>
      <c r="FU52" s="514"/>
      <c r="FV52" s="514"/>
      <c r="FW52" s="514"/>
      <c r="FX52" s="514"/>
      <c r="FY52" s="514"/>
      <c r="FZ52" s="514"/>
      <c r="GA52" s="514"/>
      <c r="GB52" s="514"/>
      <c r="GC52" s="514"/>
      <c r="GD52" s="514"/>
      <c r="GE52" s="514"/>
      <c r="GF52" s="514"/>
      <c r="GG52" s="514"/>
      <c r="GH52" s="514"/>
      <c r="GI52" s="514"/>
      <c r="GJ52" s="514"/>
      <c r="GK52" s="514"/>
      <c r="GL52" s="514"/>
      <c r="GM52" s="514"/>
      <c r="GN52" s="514"/>
      <c r="GO52" s="514"/>
      <c r="GP52" s="514"/>
      <c r="GQ52" s="514"/>
      <c r="GR52" s="514"/>
      <c r="GS52" s="514"/>
      <c r="GT52" s="514"/>
      <c r="GU52" s="514"/>
      <c r="GV52" s="514"/>
      <c r="GW52" s="514"/>
      <c r="GX52" s="514"/>
      <c r="GY52" s="514"/>
      <c r="GZ52" s="514"/>
      <c r="HA52" s="514"/>
      <c r="HB52" s="514"/>
      <c r="HC52" s="514"/>
      <c r="HD52" s="514"/>
      <c r="HE52" s="514"/>
      <c r="HF52" s="514"/>
      <c r="HG52" s="514"/>
      <c r="HH52" s="514"/>
      <c r="HI52" s="514"/>
      <c r="HJ52" s="514"/>
      <c r="HK52" s="514"/>
      <c r="HL52" s="514"/>
      <c r="HM52" s="514"/>
      <c r="HN52" s="514"/>
      <c r="HO52" s="514"/>
      <c r="HP52" s="514"/>
    </row>
    <row r="53" spans="1:224" s="513" customFormat="1" ht="15" customHeight="1">
      <c r="A53" s="571" t="s">
        <v>222</v>
      </c>
      <c r="B53" s="572">
        <v>1122</v>
      </c>
      <c r="C53" s="573">
        <v>1122</v>
      </c>
      <c r="D53" s="566">
        <v>1170</v>
      </c>
      <c r="E53" s="580"/>
      <c r="F53" s="581"/>
      <c r="G53" s="581"/>
      <c r="H53" s="548"/>
      <c r="I53" s="514"/>
      <c r="J53" s="514"/>
      <c r="K53" s="514"/>
      <c r="L53" s="514"/>
      <c r="M53" s="514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4"/>
      <c r="Z53" s="514"/>
      <c r="AA53" s="514"/>
      <c r="AB53" s="514"/>
      <c r="AC53" s="514"/>
      <c r="AD53" s="514"/>
      <c r="AE53" s="514"/>
      <c r="AF53" s="514"/>
      <c r="AG53" s="514"/>
      <c r="AH53" s="514"/>
      <c r="AI53" s="514"/>
      <c r="AJ53" s="514"/>
      <c r="AK53" s="514"/>
      <c r="AL53" s="514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14"/>
      <c r="BG53" s="514"/>
      <c r="BH53" s="514"/>
      <c r="BI53" s="514"/>
      <c r="BJ53" s="514"/>
      <c r="BK53" s="514"/>
      <c r="BL53" s="514"/>
      <c r="BM53" s="514"/>
      <c r="BN53" s="514"/>
      <c r="BO53" s="514"/>
      <c r="BP53" s="514"/>
      <c r="BQ53" s="514"/>
      <c r="BR53" s="514"/>
      <c r="BS53" s="514"/>
      <c r="BT53" s="514"/>
      <c r="BU53" s="514"/>
      <c r="BV53" s="514"/>
      <c r="BW53" s="514"/>
      <c r="BX53" s="514"/>
      <c r="BY53" s="514"/>
      <c r="BZ53" s="514"/>
      <c r="CA53" s="514"/>
      <c r="CB53" s="514"/>
      <c r="CC53" s="514"/>
      <c r="CD53" s="514"/>
      <c r="CE53" s="514"/>
      <c r="CF53" s="514"/>
      <c r="CG53" s="514"/>
      <c r="CH53" s="514"/>
      <c r="CI53" s="514"/>
      <c r="CJ53" s="514"/>
      <c r="CK53" s="514"/>
      <c r="CL53" s="514"/>
      <c r="CM53" s="514"/>
      <c r="CN53" s="514"/>
      <c r="CO53" s="514"/>
      <c r="CP53" s="514"/>
      <c r="CQ53" s="514"/>
      <c r="CR53" s="514"/>
      <c r="CS53" s="514"/>
      <c r="CT53" s="514"/>
      <c r="CU53" s="514"/>
      <c r="CV53" s="514"/>
      <c r="CW53" s="514"/>
      <c r="CX53" s="514"/>
      <c r="CY53" s="514"/>
      <c r="CZ53" s="514"/>
      <c r="DA53" s="514"/>
      <c r="DB53" s="514"/>
      <c r="DC53" s="514"/>
      <c r="DD53" s="514"/>
      <c r="DE53" s="514"/>
      <c r="DF53" s="514"/>
      <c r="DG53" s="514"/>
      <c r="DH53" s="514"/>
      <c r="DI53" s="514"/>
      <c r="DJ53" s="514"/>
      <c r="DK53" s="514"/>
      <c r="DL53" s="514"/>
      <c r="DM53" s="514"/>
      <c r="DN53" s="514"/>
      <c r="DO53" s="514"/>
      <c r="DP53" s="514"/>
      <c r="DQ53" s="514"/>
      <c r="DR53" s="514"/>
      <c r="DS53" s="514"/>
      <c r="DT53" s="514"/>
      <c r="DU53" s="514"/>
      <c r="DV53" s="514"/>
      <c r="DW53" s="514"/>
      <c r="DX53" s="514"/>
      <c r="DY53" s="514"/>
      <c r="DZ53" s="514"/>
      <c r="EA53" s="514"/>
      <c r="EB53" s="514"/>
      <c r="EC53" s="514"/>
      <c r="ED53" s="514"/>
      <c r="EE53" s="514"/>
      <c r="EF53" s="514"/>
      <c r="EG53" s="514"/>
      <c r="EH53" s="514"/>
      <c r="EI53" s="514"/>
      <c r="EJ53" s="514"/>
      <c r="EK53" s="514"/>
      <c r="EL53" s="514"/>
      <c r="EM53" s="514"/>
      <c r="EN53" s="514"/>
      <c r="EO53" s="514"/>
      <c r="EP53" s="514"/>
      <c r="EQ53" s="514"/>
      <c r="ER53" s="514"/>
      <c r="ES53" s="514"/>
      <c r="ET53" s="514"/>
      <c r="EU53" s="514"/>
      <c r="EV53" s="514"/>
      <c r="EW53" s="514"/>
      <c r="EX53" s="514"/>
      <c r="EY53" s="514"/>
      <c r="EZ53" s="514"/>
      <c r="FA53" s="514"/>
      <c r="FB53" s="514"/>
      <c r="FC53" s="514"/>
      <c r="FD53" s="514"/>
      <c r="FE53" s="514"/>
      <c r="FF53" s="514"/>
      <c r="FG53" s="514"/>
      <c r="FH53" s="514"/>
      <c r="FI53" s="514"/>
      <c r="FJ53" s="514"/>
      <c r="FK53" s="514"/>
      <c r="FL53" s="514"/>
      <c r="FM53" s="514"/>
      <c r="FN53" s="514"/>
      <c r="FO53" s="514"/>
      <c r="FP53" s="514"/>
      <c r="FQ53" s="514"/>
      <c r="FR53" s="514"/>
      <c r="FS53" s="514"/>
      <c r="FT53" s="514"/>
      <c r="FU53" s="514"/>
      <c r="FV53" s="514"/>
      <c r="FW53" s="514"/>
      <c r="FX53" s="514"/>
      <c r="FY53" s="514"/>
      <c r="FZ53" s="514"/>
      <c r="GA53" s="514"/>
      <c r="GB53" s="514"/>
      <c r="GC53" s="514"/>
      <c r="GD53" s="514"/>
      <c r="GE53" s="514"/>
      <c r="GF53" s="514"/>
      <c r="GG53" s="514"/>
      <c r="GH53" s="514"/>
      <c r="GI53" s="514"/>
      <c r="GJ53" s="514"/>
      <c r="GK53" s="514"/>
      <c r="GL53" s="514"/>
      <c r="GM53" s="514"/>
      <c r="GN53" s="514"/>
      <c r="GO53" s="514"/>
      <c r="GP53" s="514"/>
      <c r="GQ53" s="514"/>
      <c r="GR53" s="514"/>
      <c r="GS53" s="514"/>
      <c r="GT53" s="514"/>
      <c r="GU53" s="514"/>
      <c r="GV53" s="514"/>
      <c r="GW53" s="514"/>
      <c r="GX53" s="514"/>
      <c r="GY53" s="514"/>
      <c r="GZ53" s="514"/>
      <c r="HA53" s="514"/>
      <c r="HB53" s="514"/>
      <c r="HC53" s="514"/>
      <c r="HD53" s="514"/>
      <c r="HE53" s="514"/>
      <c r="HF53" s="514"/>
      <c r="HG53" s="514"/>
      <c r="HH53" s="514"/>
      <c r="HI53" s="514"/>
      <c r="HJ53" s="514"/>
      <c r="HK53" s="514"/>
      <c r="HL53" s="514"/>
      <c r="HM53" s="514"/>
      <c r="HN53" s="514"/>
      <c r="HO53" s="514"/>
      <c r="HP53" s="514"/>
    </row>
    <row r="54" spans="1:224" s="513" customFormat="1" ht="15" customHeight="1">
      <c r="A54" s="571" t="s">
        <v>223</v>
      </c>
      <c r="B54" s="572">
        <v>4485</v>
      </c>
      <c r="C54" s="573">
        <v>4485</v>
      </c>
      <c r="D54" s="566">
        <v>5049</v>
      </c>
      <c r="E54" s="580"/>
      <c r="F54" s="581"/>
      <c r="G54" s="581"/>
      <c r="H54" s="548"/>
      <c r="I54" s="514"/>
      <c r="J54" s="514"/>
      <c r="K54" s="514"/>
      <c r="L54" s="514"/>
      <c r="M54" s="514"/>
      <c r="N54" s="514"/>
      <c r="O54" s="514"/>
      <c r="P54" s="514"/>
      <c r="Q54" s="514"/>
      <c r="R54" s="514"/>
      <c r="S54" s="514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514"/>
      <c r="BH54" s="514"/>
      <c r="BI54" s="514"/>
      <c r="BJ54" s="514"/>
      <c r="BK54" s="514"/>
      <c r="BL54" s="514"/>
      <c r="BM54" s="514"/>
      <c r="BN54" s="514"/>
      <c r="BO54" s="514"/>
      <c r="BP54" s="514"/>
      <c r="BQ54" s="514"/>
      <c r="BR54" s="514"/>
      <c r="BS54" s="514"/>
      <c r="BT54" s="514"/>
      <c r="BU54" s="514"/>
      <c r="BV54" s="514"/>
      <c r="BW54" s="514"/>
      <c r="BX54" s="514"/>
      <c r="BY54" s="514"/>
      <c r="BZ54" s="514"/>
      <c r="CA54" s="514"/>
      <c r="CB54" s="514"/>
      <c r="CC54" s="514"/>
      <c r="CD54" s="514"/>
      <c r="CE54" s="514"/>
      <c r="CF54" s="514"/>
      <c r="CG54" s="514"/>
      <c r="CH54" s="514"/>
      <c r="CI54" s="514"/>
      <c r="CJ54" s="514"/>
      <c r="CK54" s="514"/>
      <c r="CL54" s="514"/>
      <c r="CM54" s="514"/>
      <c r="CN54" s="514"/>
      <c r="CO54" s="514"/>
      <c r="CP54" s="514"/>
      <c r="CQ54" s="514"/>
      <c r="CR54" s="514"/>
      <c r="CS54" s="514"/>
      <c r="CT54" s="514"/>
      <c r="CU54" s="514"/>
      <c r="CV54" s="514"/>
      <c r="CW54" s="514"/>
      <c r="CX54" s="514"/>
      <c r="CY54" s="514"/>
      <c r="CZ54" s="514"/>
      <c r="DA54" s="514"/>
      <c r="DB54" s="514"/>
      <c r="DC54" s="514"/>
      <c r="DD54" s="514"/>
      <c r="DE54" s="514"/>
      <c r="DF54" s="514"/>
      <c r="DG54" s="514"/>
      <c r="DH54" s="514"/>
      <c r="DI54" s="514"/>
      <c r="DJ54" s="514"/>
      <c r="DK54" s="514"/>
      <c r="DL54" s="514"/>
      <c r="DM54" s="514"/>
      <c r="DN54" s="514"/>
      <c r="DO54" s="514"/>
      <c r="DP54" s="514"/>
      <c r="DQ54" s="514"/>
      <c r="DR54" s="514"/>
      <c r="DS54" s="514"/>
      <c r="DT54" s="514"/>
      <c r="DU54" s="514"/>
      <c r="DV54" s="514"/>
      <c r="DW54" s="514"/>
      <c r="DX54" s="514"/>
      <c r="DY54" s="514"/>
      <c r="DZ54" s="514"/>
      <c r="EA54" s="514"/>
      <c r="EB54" s="514"/>
      <c r="EC54" s="514"/>
      <c r="ED54" s="514"/>
      <c r="EE54" s="514"/>
      <c r="EF54" s="514"/>
      <c r="EG54" s="514"/>
      <c r="EH54" s="514"/>
      <c r="EI54" s="514"/>
      <c r="EJ54" s="514"/>
      <c r="EK54" s="514"/>
      <c r="EL54" s="514"/>
      <c r="EM54" s="514"/>
      <c r="EN54" s="514"/>
      <c r="EO54" s="514"/>
      <c r="EP54" s="514"/>
      <c r="EQ54" s="514"/>
      <c r="ER54" s="514"/>
      <c r="ES54" s="514"/>
      <c r="ET54" s="514"/>
      <c r="EU54" s="514"/>
      <c r="EV54" s="514"/>
      <c r="EW54" s="514"/>
      <c r="EX54" s="514"/>
      <c r="EY54" s="514"/>
      <c r="EZ54" s="514"/>
      <c r="FA54" s="514"/>
      <c r="FB54" s="514"/>
      <c r="FC54" s="514"/>
      <c r="FD54" s="514"/>
      <c r="FE54" s="514"/>
      <c r="FF54" s="514"/>
      <c r="FG54" s="514"/>
      <c r="FH54" s="514"/>
      <c r="FI54" s="514"/>
      <c r="FJ54" s="514"/>
      <c r="FK54" s="514"/>
      <c r="FL54" s="514"/>
      <c r="FM54" s="514"/>
      <c r="FN54" s="514"/>
      <c r="FO54" s="514"/>
      <c r="FP54" s="514"/>
      <c r="FQ54" s="514"/>
      <c r="FR54" s="514"/>
      <c r="FS54" s="514"/>
      <c r="FT54" s="514"/>
      <c r="FU54" s="514"/>
      <c r="FV54" s="514"/>
      <c r="FW54" s="514"/>
      <c r="FX54" s="514"/>
      <c r="FY54" s="514"/>
      <c r="FZ54" s="514"/>
      <c r="GA54" s="514"/>
      <c r="GB54" s="514"/>
      <c r="GC54" s="514"/>
      <c r="GD54" s="514"/>
      <c r="GE54" s="514"/>
      <c r="GF54" s="514"/>
      <c r="GG54" s="514"/>
      <c r="GH54" s="514"/>
      <c r="GI54" s="514"/>
      <c r="GJ54" s="514"/>
      <c r="GK54" s="514"/>
      <c r="GL54" s="514"/>
      <c r="GM54" s="514"/>
      <c r="GN54" s="514"/>
      <c r="GO54" s="514"/>
      <c r="GP54" s="514"/>
      <c r="GQ54" s="514"/>
      <c r="GR54" s="514"/>
      <c r="GS54" s="514"/>
      <c r="GT54" s="514"/>
      <c r="GU54" s="514"/>
      <c r="GV54" s="514"/>
      <c r="GW54" s="514"/>
      <c r="GX54" s="514"/>
      <c r="GY54" s="514"/>
      <c r="GZ54" s="514"/>
      <c r="HA54" s="514"/>
      <c r="HB54" s="514"/>
      <c r="HC54" s="514"/>
      <c r="HD54" s="514"/>
      <c r="HE54" s="514"/>
      <c r="HF54" s="514"/>
      <c r="HG54" s="514"/>
      <c r="HH54" s="514"/>
      <c r="HI54" s="514"/>
      <c r="HJ54" s="514"/>
      <c r="HK54" s="514"/>
      <c r="HL54" s="514"/>
      <c r="HM54" s="514"/>
      <c r="HN54" s="514"/>
      <c r="HO54" s="514"/>
      <c r="HP54" s="514"/>
    </row>
    <row r="55" spans="1:224" s="513" customFormat="1" ht="15" customHeight="1">
      <c r="A55" s="571" t="s">
        <v>224</v>
      </c>
      <c r="B55" s="573"/>
      <c r="C55" s="573"/>
      <c r="D55" s="566">
        <v>0</v>
      </c>
      <c r="E55" s="580"/>
      <c r="F55" s="581"/>
      <c r="G55" s="581"/>
      <c r="H55" s="548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4"/>
      <c r="V55" s="514"/>
      <c r="W55" s="514"/>
      <c r="X55" s="514"/>
      <c r="Y55" s="514"/>
      <c r="Z55" s="514"/>
      <c r="AA55" s="514"/>
      <c r="AB55" s="514"/>
      <c r="AC55" s="514"/>
      <c r="AD55" s="514"/>
      <c r="AE55" s="514"/>
      <c r="AF55" s="514"/>
      <c r="AG55" s="514"/>
      <c r="AH55" s="514"/>
      <c r="AI55" s="514"/>
      <c r="AJ55" s="514"/>
      <c r="AK55" s="514"/>
      <c r="AL55" s="514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514"/>
      <c r="BG55" s="514"/>
      <c r="BH55" s="514"/>
      <c r="BI55" s="514"/>
      <c r="BJ55" s="514"/>
      <c r="BK55" s="514"/>
      <c r="BL55" s="514"/>
      <c r="BM55" s="514"/>
      <c r="BN55" s="514"/>
      <c r="BO55" s="514"/>
      <c r="BP55" s="514"/>
      <c r="BQ55" s="514"/>
      <c r="BR55" s="514"/>
      <c r="BS55" s="514"/>
      <c r="BT55" s="514"/>
      <c r="BU55" s="514"/>
      <c r="BV55" s="514"/>
      <c r="BW55" s="514"/>
      <c r="BX55" s="514"/>
      <c r="BY55" s="514"/>
      <c r="BZ55" s="514"/>
      <c r="CA55" s="514"/>
      <c r="CB55" s="514"/>
      <c r="CC55" s="514"/>
      <c r="CD55" s="514"/>
      <c r="CE55" s="514"/>
      <c r="CF55" s="514"/>
      <c r="CG55" s="514"/>
      <c r="CH55" s="514"/>
      <c r="CI55" s="514"/>
      <c r="CJ55" s="514"/>
      <c r="CK55" s="514"/>
      <c r="CL55" s="514"/>
      <c r="CM55" s="514"/>
      <c r="CN55" s="514"/>
      <c r="CO55" s="514"/>
      <c r="CP55" s="514"/>
      <c r="CQ55" s="514"/>
      <c r="CR55" s="514"/>
      <c r="CS55" s="514"/>
      <c r="CT55" s="514"/>
      <c r="CU55" s="514"/>
      <c r="CV55" s="514"/>
      <c r="CW55" s="514"/>
      <c r="CX55" s="514"/>
      <c r="CY55" s="514"/>
      <c r="CZ55" s="514"/>
      <c r="DA55" s="514"/>
      <c r="DB55" s="514"/>
      <c r="DC55" s="514"/>
      <c r="DD55" s="514"/>
      <c r="DE55" s="514"/>
      <c r="DF55" s="514"/>
      <c r="DG55" s="514"/>
      <c r="DH55" s="514"/>
      <c r="DI55" s="514"/>
      <c r="DJ55" s="514"/>
      <c r="DK55" s="514"/>
      <c r="DL55" s="514"/>
      <c r="DM55" s="514"/>
      <c r="DN55" s="514"/>
      <c r="DO55" s="514"/>
      <c r="DP55" s="514"/>
      <c r="DQ55" s="514"/>
      <c r="DR55" s="514"/>
      <c r="DS55" s="514"/>
      <c r="DT55" s="514"/>
      <c r="DU55" s="514"/>
      <c r="DV55" s="514"/>
      <c r="DW55" s="514"/>
      <c r="DX55" s="514"/>
      <c r="DY55" s="514"/>
      <c r="DZ55" s="514"/>
      <c r="EA55" s="514"/>
      <c r="EB55" s="514"/>
      <c r="EC55" s="514"/>
      <c r="ED55" s="514"/>
      <c r="EE55" s="514"/>
      <c r="EF55" s="514"/>
      <c r="EG55" s="514"/>
      <c r="EH55" s="514"/>
      <c r="EI55" s="514"/>
      <c r="EJ55" s="514"/>
      <c r="EK55" s="514"/>
      <c r="EL55" s="514"/>
      <c r="EM55" s="514"/>
      <c r="EN55" s="514"/>
      <c r="EO55" s="514"/>
      <c r="EP55" s="514"/>
      <c r="EQ55" s="514"/>
      <c r="ER55" s="514"/>
      <c r="ES55" s="514"/>
      <c r="ET55" s="514"/>
      <c r="EU55" s="514"/>
      <c r="EV55" s="514"/>
      <c r="EW55" s="514"/>
      <c r="EX55" s="514"/>
      <c r="EY55" s="514"/>
      <c r="EZ55" s="514"/>
      <c r="FA55" s="514"/>
      <c r="FB55" s="514"/>
      <c r="FC55" s="514"/>
      <c r="FD55" s="514"/>
      <c r="FE55" s="514"/>
      <c r="FF55" s="514"/>
      <c r="FG55" s="514"/>
      <c r="FH55" s="514"/>
      <c r="FI55" s="514"/>
      <c r="FJ55" s="514"/>
      <c r="FK55" s="514"/>
      <c r="FL55" s="514"/>
      <c r="FM55" s="514"/>
      <c r="FN55" s="514"/>
      <c r="FO55" s="514"/>
      <c r="FP55" s="514"/>
      <c r="FQ55" s="514"/>
      <c r="FR55" s="514"/>
      <c r="FS55" s="514"/>
      <c r="FT55" s="514"/>
      <c r="FU55" s="514"/>
      <c r="FV55" s="514"/>
      <c r="FW55" s="514"/>
      <c r="FX55" s="514"/>
      <c r="FY55" s="514"/>
      <c r="FZ55" s="514"/>
      <c r="GA55" s="514"/>
      <c r="GB55" s="514"/>
      <c r="GC55" s="514"/>
      <c r="GD55" s="514"/>
      <c r="GE55" s="514"/>
      <c r="GF55" s="514"/>
      <c r="GG55" s="514"/>
      <c r="GH55" s="514"/>
      <c r="GI55" s="514"/>
      <c r="GJ55" s="514"/>
      <c r="GK55" s="514"/>
      <c r="GL55" s="514"/>
      <c r="GM55" s="514"/>
      <c r="GN55" s="514"/>
      <c r="GO55" s="514"/>
      <c r="GP55" s="514"/>
      <c r="GQ55" s="514"/>
      <c r="GR55" s="514"/>
      <c r="GS55" s="514"/>
      <c r="GT55" s="514"/>
      <c r="GU55" s="514"/>
      <c r="GV55" s="514"/>
      <c r="GW55" s="514"/>
      <c r="GX55" s="514"/>
      <c r="GY55" s="514"/>
      <c r="GZ55" s="514"/>
      <c r="HA55" s="514"/>
      <c r="HB55" s="514"/>
      <c r="HC55" s="514"/>
      <c r="HD55" s="514"/>
      <c r="HE55" s="514"/>
      <c r="HF55" s="514"/>
      <c r="HG55" s="514"/>
      <c r="HH55" s="514"/>
      <c r="HI55" s="514"/>
      <c r="HJ55" s="514"/>
      <c r="HK55" s="514"/>
      <c r="HL55" s="514"/>
      <c r="HM55" s="514"/>
      <c r="HN55" s="514"/>
      <c r="HO55" s="514"/>
      <c r="HP55" s="514"/>
    </row>
    <row r="56" spans="1:224" s="513" customFormat="1" ht="15" customHeight="1">
      <c r="A56" s="571" t="s">
        <v>225</v>
      </c>
      <c r="B56" s="572">
        <v>14043</v>
      </c>
      <c r="C56" s="573">
        <v>14043</v>
      </c>
      <c r="D56" s="566">
        <v>13472</v>
      </c>
      <c r="E56" s="580"/>
      <c r="F56" s="581"/>
      <c r="G56" s="581"/>
      <c r="H56" s="548"/>
      <c r="I56" s="514"/>
      <c r="J56" s="514"/>
      <c r="K56" s="514"/>
      <c r="L56" s="514"/>
      <c r="M56" s="514"/>
      <c r="N56" s="514"/>
      <c r="O56" s="514"/>
      <c r="P56" s="514"/>
      <c r="Q56" s="514"/>
      <c r="R56" s="514"/>
      <c r="S56" s="514"/>
      <c r="T56" s="514"/>
      <c r="U56" s="514"/>
      <c r="V56" s="514"/>
      <c r="W56" s="514"/>
      <c r="X56" s="514"/>
      <c r="Y56" s="514"/>
      <c r="Z56" s="514"/>
      <c r="AA56" s="514"/>
      <c r="AB56" s="514"/>
      <c r="AC56" s="514"/>
      <c r="AD56" s="514"/>
      <c r="AE56" s="514"/>
      <c r="AF56" s="514"/>
      <c r="AG56" s="514"/>
      <c r="AH56" s="514"/>
      <c r="AI56" s="514"/>
      <c r="AJ56" s="514"/>
      <c r="AK56" s="514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14"/>
      <c r="BH56" s="514"/>
      <c r="BI56" s="514"/>
      <c r="BJ56" s="514"/>
      <c r="BK56" s="514"/>
      <c r="BL56" s="514"/>
      <c r="BM56" s="514"/>
      <c r="BN56" s="514"/>
      <c r="BO56" s="514"/>
      <c r="BP56" s="514"/>
      <c r="BQ56" s="514"/>
      <c r="BR56" s="514"/>
      <c r="BS56" s="514"/>
      <c r="BT56" s="514"/>
      <c r="BU56" s="514"/>
      <c r="BV56" s="514"/>
      <c r="BW56" s="514"/>
      <c r="BX56" s="514"/>
      <c r="BY56" s="514"/>
      <c r="BZ56" s="514"/>
      <c r="CA56" s="514"/>
      <c r="CB56" s="514"/>
      <c r="CC56" s="514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4"/>
      <c r="CO56" s="514"/>
      <c r="CP56" s="514"/>
      <c r="CQ56" s="514"/>
      <c r="CR56" s="514"/>
      <c r="CS56" s="514"/>
      <c r="CT56" s="514"/>
      <c r="CU56" s="514"/>
      <c r="CV56" s="514"/>
      <c r="CW56" s="514"/>
      <c r="CX56" s="514"/>
      <c r="CY56" s="514"/>
      <c r="CZ56" s="514"/>
      <c r="DA56" s="514"/>
      <c r="DB56" s="514"/>
      <c r="DC56" s="514"/>
      <c r="DD56" s="514"/>
      <c r="DE56" s="514"/>
      <c r="DF56" s="514"/>
      <c r="DG56" s="514"/>
      <c r="DH56" s="514"/>
      <c r="DI56" s="514"/>
      <c r="DJ56" s="514"/>
      <c r="DK56" s="514"/>
      <c r="DL56" s="514"/>
      <c r="DM56" s="514"/>
      <c r="DN56" s="514"/>
      <c r="DO56" s="514"/>
      <c r="DP56" s="514"/>
      <c r="DQ56" s="514"/>
      <c r="DR56" s="514"/>
      <c r="DS56" s="514"/>
      <c r="DT56" s="514"/>
      <c r="DU56" s="514"/>
      <c r="DV56" s="514"/>
      <c r="DW56" s="514"/>
      <c r="DX56" s="514"/>
      <c r="DY56" s="514"/>
      <c r="DZ56" s="514"/>
      <c r="EA56" s="514"/>
      <c r="EB56" s="514"/>
      <c r="EC56" s="514"/>
      <c r="ED56" s="514"/>
      <c r="EE56" s="514"/>
      <c r="EF56" s="514"/>
      <c r="EG56" s="514"/>
      <c r="EH56" s="514"/>
      <c r="EI56" s="514"/>
      <c r="EJ56" s="514"/>
      <c r="EK56" s="514"/>
      <c r="EL56" s="514"/>
      <c r="EM56" s="514"/>
      <c r="EN56" s="514"/>
      <c r="EO56" s="514"/>
      <c r="EP56" s="514"/>
      <c r="EQ56" s="514"/>
      <c r="ER56" s="514"/>
      <c r="ES56" s="514"/>
      <c r="ET56" s="514"/>
      <c r="EU56" s="514"/>
      <c r="EV56" s="514"/>
      <c r="EW56" s="514"/>
      <c r="EX56" s="514"/>
      <c r="EY56" s="514"/>
      <c r="EZ56" s="514"/>
      <c r="FA56" s="514"/>
      <c r="FB56" s="514"/>
      <c r="FC56" s="514"/>
      <c r="FD56" s="514"/>
      <c r="FE56" s="514"/>
      <c r="FF56" s="514"/>
      <c r="FG56" s="514"/>
      <c r="FH56" s="514"/>
      <c r="FI56" s="514"/>
      <c r="FJ56" s="514"/>
      <c r="FK56" s="514"/>
      <c r="FL56" s="514"/>
      <c r="FM56" s="514"/>
      <c r="FN56" s="514"/>
      <c r="FO56" s="514"/>
      <c r="FP56" s="514"/>
      <c r="FQ56" s="514"/>
      <c r="FR56" s="514"/>
      <c r="FS56" s="514"/>
      <c r="FT56" s="514"/>
      <c r="FU56" s="514"/>
      <c r="FV56" s="514"/>
      <c r="FW56" s="514"/>
      <c r="FX56" s="514"/>
      <c r="FY56" s="514"/>
      <c r="FZ56" s="514"/>
      <c r="GA56" s="514"/>
      <c r="GB56" s="514"/>
      <c r="GC56" s="514"/>
      <c r="GD56" s="514"/>
      <c r="GE56" s="514"/>
      <c r="GF56" s="514"/>
      <c r="GG56" s="514"/>
      <c r="GH56" s="514"/>
      <c r="GI56" s="514"/>
      <c r="GJ56" s="514"/>
      <c r="GK56" s="514"/>
      <c r="GL56" s="514"/>
      <c r="GM56" s="514"/>
      <c r="GN56" s="514"/>
      <c r="GO56" s="514"/>
      <c r="GP56" s="514"/>
      <c r="GQ56" s="514"/>
      <c r="GR56" s="514"/>
      <c r="GS56" s="514"/>
      <c r="GT56" s="514"/>
      <c r="GU56" s="514"/>
      <c r="GV56" s="514"/>
      <c r="GW56" s="514"/>
      <c r="GX56" s="514"/>
      <c r="GY56" s="514"/>
      <c r="GZ56" s="514"/>
      <c r="HA56" s="514"/>
      <c r="HB56" s="514"/>
      <c r="HC56" s="514"/>
      <c r="HD56" s="514"/>
      <c r="HE56" s="514"/>
      <c r="HF56" s="514"/>
      <c r="HG56" s="514"/>
      <c r="HH56" s="514"/>
      <c r="HI56" s="514"/>
      <c r="HJ56" s="514"/>
      <c r="HK56" s="514"/>
      <c r="HL56" s="514"/>
      <c r="HM56" s="514"/>
      <c r="HN56" s="514"/>
      <c r="HO56" s="514"/>
      <c r="HP56" s="514"/>
    </row>
    <row r="57" spans="1:224" s="513" customFormat="1" ht="15" customHeight="1">
      <c r="A57" s="571" t="s">
        <v>226</v>
      </c>
      <c r="B57" s="573">
        <v>85602</v>
      </c>
      <c r="C57" s="573">
        <v>85602</v>
      </c>
      <c r="D57" s="566">
        <v>56894.31</v>
      </c>
      <c r="E57" s="580"/>
      <c r="F57" s="581"/>
      <c r="G57" s="581"/>
      <c r="H57" s="548"/>
      <c r="I57" s="514"/>
      <c r="J57" s="514"/>
      <c r="K57" s="514"/>
      <c r="L57" s="514"/>
      <c r="M57" s="514"/>
      <c r="N57" s="514"/>
      <c r="O57" s="514"/>
      <c r="P57" s="514"/>
      <c r="Q57" s="514"/>
      <c r="R57" s="514"/>
      <c r="S57" s="514"/>
      <c r="T57" s="514"/>
      <c r="U57" s="514"/>
      <c r="V57" s="514"/>
      <c r="W57" s="514"/>
      <c r="X57" s="514"/>
      <c r="Y57" s="514"/>
      <c r="Z57" s="514"/>
      <c r="AA57" s="514"/>
      <c r="AB57" s="514"/>
      <c r="AC57" s="514"/>
      <c r="AD57" s="514"/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514"/>
      <c r="BG57" s="514"/>
      <c r="BH57" s="514"/>
      <c r="BI57" s="514"/>
      <c r="BJ57" s="514"/>
      <c r="BK57" s="514"/>
      <c r="BL57" s="514"/>
      <c r="BM57" s="514"/>
      <c r="BN57" s="514"/>
      <c r="BO57" s="514"/>
      <c r="BP57" s="514"/>
      <c r="BQ57" s="514"/>
      <c r="BR57" s="514"/>
      <c r="BS57" s="514"/>
      <c r="BT57" s="514"/>
      <c r="BU57" s="514"/>
      <c r="BV57" s="514"/>
      <c r="BW57" s="514"/>
      <c r="BX57" s="514"/>
      <c r="BY57" s="514"/>
      <c r="BZ57" s="514"/>
      <c r="CA57" s="514"/>
      <c r="CB57" s="514"/>
      <c r="CC57" s="514"/>
      <c r="CD57" s="514"/>
      <c r="CE57" s="514"/>
      <c r="CF57" s="514"/>
      <c r="CG57" s="514"/>
      <c r="CH57" s="514"/>
      <c r="CI57" s="514"/>
      <c r="CJ57" s="514"/>
      <c r="CK57" s="514"/>
      <c r="CL57" s="514"/>
      <c r="CM57" s="514"/>
      <c r="CN57" s="514"/>
      <c r="CO57" s="514"/>
      <c r="CP57" s="514"/>
      <c r="CQ57" s="514"/>
      <c r="CR57" s="514"/>
      <c r="CS57" s="514"/>
      <c r="CT57" s="514"/>
      <c r="CU57" s="514"/>
      <c r="CV57" s="514"/>
      <c r="CW57" s="514"/>
      <c r="CX57" s="514"/>
      <c r="CY57" s="514"/>
      <c r="CZ57" s="514"/>
      <c r="DA57" s="514"/>
      <c r="DB57" s="514"/>
      <c r="DC57" s="514"/>
      <c r="DD57" s="514"/>
      <c r="DE57" s="514"/>
      <c r="DF57" s="514"/>
      <c r="DG57" s="514"/>
      <c r="DH57" s="514"/>
      <c r="DI57" s="514"/>
      <c r="DJ57" s="514"/>
      <c r="DK57" s="514"/>
      <c r="DL57" s="514"/>
      <c r="DM57" s="514"/>
      <c r="DN57" s="514"/>
      <c r="DO57" s="514"/>
      <c r="DP57" s="514"/>
      <c r="DQ57" s="514"/>
      <c r="DR57" s="514"/>
      <c r="DS57" s="514"/>
      <c r="DT57" s="514"/>
      <c r="DU57" s="514"/>
      <c r="DV57" s="514"/>
      <c r="DW57" s="514"/>
      <c r="DX57" s="514"/>
      <c r="DY57" s="514"/>
      <c r="DZ57" s="514"/>
      <c r="EA57" s="514"/>
      <c r="EB57" s="514"/>
      <c r="EC57" s="514"/>
      <c r="ED57" s="514"/>
      <c r="EE57" s="514"/>
      <c r="EF57" s="514"/>
      <c r="EG57" s="514"/>
      <c r="EH57" s="514"/>
      <c r="EI57" s="514"/>
      <c r="EJ57" s="514"/>
      <c r="EK57" s="514"/>
      <c r="EL57" s="514"/>
      <c r="EM57" s="514"/>
      <c r="EN57" s="514"/>
      <c r="EO57" s="514"/>
      <c r="EP57" s="514"/>
      <c r="EQ57" s="514"/>
      <c r="ER57" s="514"/>
      <c r="ES57" s="514"/>
      <c r="ET57" s="514"/>
      <c r="EU57" s="514"/>
      <c r="EV57" s="514"/>
      <c r="EW57" s="514"/>
      <c r="EX57" s="514"/>
      <c r="EY57" s="514"/>
      <c r="EZ57" s="514"/>
      <c r="FA57" s="514"/>
      <c r="FB57" s="514"/>
      <c r="FC57" s="514"/>
      <c r="FD57" s="514"/>
      <c r="FE57" s="514"/>
      <c r="FF57" s="514"/>
      <c r="FG57" s="514"/>
      <c r="FH57" s="514"/>
      <c r="FI57" s="514"/>
      <c r="FJ57" s="514"/>
      <c r="FK57" s="514"/>
      <c r="FL57" s="514"/>
      <c r="FM57" s="514"/>
      <c r="FN57" s="514"/>
      <c r="FO57" s="514"/>
      <c r="FP57" s="514"/>
      <c r="FQ57" s="514"/>
      <c r="FR57" s="514"/>
      <c r="FS57" s="514"/>
      <c r="FT57" s="514"/>
      <c r="FU57" s="514"/>
      <c r="FV57" s="514"/>
      <c r="FW57" s="514"/>
      <c r="FX57" s="514"/>
      <c r="FY57" s="514"/>
      <c r="FZ57" s="514"/>
      <c r="GA57" s="514"/>
      <c r="GB57" s="514"/>
      <c r="GC57" s="514"/>
      <c r="GD57" s="514"/>
      <c r="GE57" s="514"/>
      <c r="GF57" s="514"/>
      <c r="GG57" s="514"/>
      <c r="GH57" s="514"/>
      <c r="GI57" s="514"/>
      <c r="GJ57" s="514"/>
      <c r="GK57" s="514"/>
      <c r="GL57" s="514"/>
      <c r="GM57" s="514"/>
      <c r="GN57" s="514"/>
      <c r="GO57" s="514"/>
      <c r="GP57" s="514"/>
      <c r="GQ57" s="514"/>
      <c r="GR57" s="514"/>
      <c r="GS57" s="514"/>
      <c r="GT57" s="514"/>
      <c r="GU57" s="514"/>
      <c r="GV57" s="514"/>
      <c r="GW57" s="514"/>
      <c r="GX57" s="514"/>
      <c r="GY57" s="514"/>
      <c r="GZ57" s="514"/>
      <c r="HA57" s="514"/>
      <c r="HB57" s="514"/>
      <c r="HC57" s="514"/>
      <c r="HD57" s="514"/>
      <c r="HE57" s="514"/>
      <c r="HF57" s="514"/>
      <c r="HG57" s="514"/>
      <c r="HH57" s="514"/>
      <c r="HI57" s="514"/>
      <c r="HJ57" s="514"/>
      <c r="HK57" s="514"/>
      <c r="HL57" s="514"/>
      <c r="HM57" s="514"/>
      <c r="HN57" s="514"/>
      <c r="HO57" s="514"/>
      <c r="HP57" s="514"/>
    </row>
    <row r="58" spans="1:224" s="513" customFormat="1" ht="28.5">
      <c r="A58" s="571" t="s">
        <v>227</v>
      </c>
      <c r="B58" s="573">
        <v>902</v>
      </c>
      <c r="C58" s="573">
        <v>902</v>
      </c>
      <c r="D58" s="566">
        <v>4396.36</v>
      </c>
      <c r="E58" s="582"/>
      <c r="F58" s="583"/>
      <c r="G58" s="583"/>
      <c r="H58" s="584"/>
      <c r="I58" s="514"/>
      <c r="J58" s="514"/>
      <c r="K58" s="514"/>
      <c r="L58" s="514"/>
      <c r="M58" s="514"/>
      <c r="N58" s="514"/>
      <c r="O58" s="514"/>
      <c r="P58" s="514"/>
      <c r="Q58" s="514"/>
      <c r="R58" s="514"/>
      <c r="S58" s="514"/>
      <c r="T58" s="514"/>
      <c r="U58" s="514"/>
      <c r="V58" s="514"/>
      <c r="W58" s="514"/>
      <c r="X58" s="514"/>
      <c r="Y58" s="514"/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514"/>
      <c r="BG58" s="514"/>
      <c r="BH58" s="514"/>
      <c r="BI58" s="514"/>
      <c r="BJ58" s="514"/>
      <c r="BK58" s="514"/>
      <c r="BL58" s="514"/>
      <c r="BM58" s="514"/>
      <c r="BN58" s="514"/>
      <c r="BO58" s="514"/>
      <c r="BP58" s="514"/>
      <c r="BQ58" s="514"/>
      <c r="BR58" s="514"/>
      <c r="BS58" s="514"/>
      <c r="BT58" s="514"/>
      <c r="BU58" s="514"/>
      <c r="BV58" s="514"/>
      <c r="BW58" s="514"/>
      <c r="BX58" s="514"/>
      <c r="BY58" s="514"/>
      <c r="BZ58" s="514"/>
      <c r="CA58" s="514"/>
      <c r="CB58" s="514"/>
      <c r="CC58" s="514"/>
      <c r="CD58" s="514"/>
      <c r="CE58" s="514"/>
      <c r="CF58" s="514"/>
      <c r="CG58" s="514"/>
      <c r="CH58" s="514"/>
      <c r="CI58" s="514"/>
      <c r="CJ58" s="514"/>
      <c r="CK58" s="514"/>
      <c r="CL58" s="514"/>
      <c r="CM58" s="514"/>
      <c r="CN58" s="514"/>
      <c r="CO58" s="514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4"/>
      <c r="DA58" s="514"/>
      <c r="DB58" s="514"/>
      <c r="DC58" s="514"/>
      <c r="DD58" s="514"/>
      <c r="DE58" s="514"/>
      <c r="DF58" s="514"/>
      <c r="DG58" s="514"/>
      <c r="DH58" s="514"/>
      <c r="DI58" s="514"/>
      <c r="DJ58" s="514"/>
      <c r="DK58" s="514"/>
      <c r="DL58" s="514"/>
      <c r="DM58" s="514"/>
      <c r="DN58" s="514"/>
      <c r="DO58" s="514"/>
      <c r="DP58" s="514"/>
      <c r="DQ58" s="514"/>
      <c r="DR58" s="514"/>
      <c r="DS58" s="514"/>
      <c r="DT58" s="514"/>
      <c r="DU58" s="514"/>
      <c r="DV58" s="514"/>
      <c r="DW58" s="514"/>
      <c r="DX58" s="514"/>
      <c r="DY58" s="514"/>
      <c r="DZ58" s="514"/>
      <c r="EA58" s="514"/>
      <c r="EB58" s="514"/>
      <c r="EC58" s="514"/>
      <c r="ED58" s="514"/>
      <c r="EE58" s="514"/>
      <c r="EF58" s="514"/>
      <c r="EG58" s="514"/>
      <c r="EH58" s="514"/>
      <c r="EI58" s="514"/>
      <c r="EJ58" s="514"/>
      <c r="EK58" s="514"/>
      <c r="EL58" s="514"/>
      <c r="EM58" s="514"/>
      <c r="EN58" s="514"/>
      <c r="EO58" s="514"/>
      <c r="EP58" s="514"/>
      <c r="EQ58" s="514"/>
      <c r="ER58" s="514"/>
      <c r="ES58" s="514"/>
      <c r="ET58" s="514"/>
      <c r="EU58" s="514"/>
      <c r="EV58" s="514"/>
      <c r="EW58" s="514"/>
      <c r="EX58" s="514"/>
      <c r="EY58" s="514"/>
      <c r="EZ58" s="514"/>
      <c r="FA58" s="514"/>
      <c r="FB58" s="514"/>
      <c r="FC58" s="514"/>
      <c r="FD58" s="514"/>
      <c r="FE58" s="514"/>
      <c r="FF58" s="514"/>
      <c r="FG58" s="514"/>
      <c r="FH58" s="514"/>
      <c r="FI58" s="514"/>
      <c r="FJ58" s="514"/>
      <c r="FK58" s="514"/>
      <c r="FL58" s="514"/>
      <c r="FM58" s="514"/>
      <c r="FN58" s="514"/>
      <c r="FO58" s="514"/>
      <c r="FP58" s="514"/>
      <c r="FQ58" s="514"/>
      <c r="FR58" s="514"/>
      <c r="FS58" s="514"/>
      <c r="FT58" s="514"/>
      <c r="FU58" s="514"/>
      <c r="FV58" s="514"/>
      <c r="FW58" s="514"/>
      <c r="FX58" s="514"/>
      <c r="FY58" s="514"/>
      <c r="FZ58" s="514"/>
      <c r="GA58" s="514"/>
      <c r="GB58" s="514"/>
      <c r="GC58" s="514"/>
      <c r="GD58" s="514"/>
      <c r="GE58" s="514"/>
      <c r="GF58" s="514"/>
      <c r="GG58" s="514"/>
      <c r="GH58" s="514"/>
      <c r="GI58" s="514"/>
      <c r="GJ58" s="514"/>
      <c r="GK58" s="514"/>
      <c r="GL58" s="514"/>
      <c r="GM58" s="514"/>
      <c r="GN58" s="514"/>
      <c r="GO58" s="514"/>
      <c r="GP58" s="514"/>
      <c r="GQ58" s="514"/>
      <c r="GR58" s="514"/>
      <c r="GS58" s="514"/>
      <c r="GT58" s="514"/>
      <c r="GU58" s="514"/>
      <c r="GV58" s="514"/>
      <c r="GW58" s="514"/>
      <c r="GX58" s="514"/>
      <c r="GY58" s="514"/>
      <c r="GZ58" s="514"/>
      <c r="HA58" s="514"/>
      <c r="HB58" s="514"/>
      <c r="HC58" s="514"/>
      <c r="HD58" s="514"/>
      <c r="HE58" s="514"/>
      <c r="HF58" s="514"/>
      <c r="HG58" s="514"/>
      <c r="HH58" s="514"/>
      <c r="HI58" s="514"/>
      <c r="HJ58" s="514"/>
      <c r="HK58" s="514"/>
      <c r="HL58" s="514"/>
      <c r="HM58" s="514"/>
      <c r="HN58" s="514"/>
      <c r="HO58" s="514"/>
      <c r="HP58" s="514"/>
    </row>
    <row r="59" spans="1:224" s="513" customFormat="1" ht="15">
      <c r="A59" s="567" t="s">
        <v>228</v>
      </c>
      <c r="B59" s="561">
        <v>18006</v>
      </c>
      <c r="C59" s="562">
        <v>18212</v>
      </c>
      <c r="D59" s="585">
        <v>15177.79</v>
      </c>
      <c r="E59" s="582"/>
      <c r="F59" s="583"/>
      <c r="G59" s="583"/>
      <c r="H59" s="58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  <c r="AP59" s="514"/>
      <c r="AQ59" s="514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514"/>
      <c r="BG59" s="514"/>
      <c r="BH59" s="514"/>
      <c r="BI59" s="514"/>
      <c r="BJ59" s="514"/>
      <c r="BK59" s="514"/>
      <c r="BL59" s="514"/>
      <c r="BM59" s="514"/>
      <c r="BN59" s="514"/>
      <c r="BO59" s="514"/>
      <c r="BP59" s="514"/>
      <c r="BQ59" s="514"/>
      <c r="BR59" s="514"/>
      <c r="BS59" s="514"/>
      <c r="BT59" s="514"/>
      <c r="BU59" s="514"/>
      <c r="BV59" s="514"/>
      <c r="BW59" s="514"/>
      <c r="BX59" s="514"/>
      <c r="BY59" s="514"/>
      <c r="BZ59" s="514"/>
      <c r="CA59" s="514"/>
      <c r="CB59" s="514"/>
      <c r="CC59" s="514"/>
      <c r="CD59" s="514"/>
      <c r="CE59" s="514"/>
      <c r="CF59" s="514"/>
      <c r="CG59" s="514"/>
      <c r="CH59" s="514"/>
      <c r="CI59" s="514"/>
      <c r="CJ59" s="514"/>
      <c r="CK59" s="514"/>
      <c r="CL59" s="514"/>
      <c r="CM59" s="514"/>
      <c r="CN59" s="514"/>
      <c r="CO59" s="514"/>
      <c r="CP59" s="514"/>
      <c r="CQ59" s="514"/>
      <c r="CR59" s="514"/>
      <c r="CS59" s="514"/>
      <c r="CT59" s="514"/>
      <c r="CU59" s="514"/>
      <c r="CV59" s="514"/>
      <c r="CW59" s="514"/>
      <c r="CX59" s="514"/>
      <c r="CY59" s="514"/>
      <c r="CZ59" s="514"/>
      <c r="DA59" s="514"/>
      <c r="DB59" s="514"/>
      <c r="DC59" s="514"/>
      <c r="DD59" s="514"/>
      <c r="DE59" s="514"/>
      <c r="DF59" s="514"/>
      <c r="DG59" s="514"/>
      <c r="DH59" s="514"/>
      <c r="DI59" s="514"/>
      <c r="DJ59" s="514"/>
      <c r="DK59" s="514"/>
      <c r="DL59" s="514"/>
      <c r="DM59" s="514"/>
      <c r="DN59" s="514"/>
      <c r="DO59" s="514"/>
      <c r="DP59" s="514"/>
      <c r="DQ59" s="514"/>
      <c r="DR59" s="514"/>
      <c r="DS59" s="514"/>
      <c r="DT59" s="514"/>
      <c r="DU59" s="514"/>
      <c r="DV59" s="514"/>
      <c r="DW59" s="514"/>
      <c r="DX59" s="514"/>
      <c r="DY59" s="514"/>
      <c r="DZ59" s="514"/>
      <c r="EA59" s="514"/>
      <c r="EB59" s="514"/>
      <c r="EC59" s="514"/>
      <c r="ED59" s="514"/>
      <c r="EE59" s="514"/>
      <c r="EF59" s="514"/>
      <c r="EG59" s="514"/>
      <c r="EH59" s="514"/>
      <c r="EI59" s="514"/>
      <c r="EJ59" s="514"/>
      <c r="EK59" s="514"/>
      <c r="EL59" s="514"/>
      <c r="EM59" s="514"/>
      <c r="EN59" s="514"/>
      <c r="EO59" s="514"/>
      <c r="EP59" s="514"/>
      <c r="EQ59" s="514"/>
      <c r="ER59" s="514"/>
      <c r="ES59" s="514"/>
      <c r="ET59" s="514"/>
      <c r="EU59" s="514"/>
      <c r="EV59" s="514"/>
      <c r="EW59" s="514"/>
      <c r="EX59" s="514"/>
      <c r="EY59" s="514"/>
      <c r="EZ59" s="514"/>
      <c r="FA59" s="514"/>
      <c r="FB59" s="514"/>
      <c r="FC59" s="514"/>
      <c r="FD59" s="514"/>
      <c r="FE59" s="514"/>
      <c r="FF59" s="514"/>
      <c r="FG59" s="514"/>
      <c r="FH59" s="514"/>
      <c r="FI59" s="514"/>
      <c r="FJ59" s="514"/>
      <c r="FK59" s="514"/>
      <c r="FL59" s="514"/>
      <c r="FM59" s="514"/>
      <c r="FN59" s="514"/>
      <c r="FO59" s="514"/>
      <c r="FP59" s="514"/>
      <c r="FQ59" s="514"/>
      <c r="FR59" s="514"/>
      <c r="FS59" s="514"/>
      <c r="FT59" s="514"/>
      <c r="FU59" s="514"/>
      <c r="FV59" s="514"/>
      <c r="FW59" s="514"/>
      <c r="FX59" s="514"/>
      <c r="FY59" s="514"/>
      <c r="FZ59" s="514"/>
      <c r="GA59" s="514"/>
      <c r="GB59" s="514"/>
      <c r="GC59" s="514"/>
      <c r="GD59" s="514"/>
      <c r="GE59" s="514"/>
      <c r="GF59" s="514"/>
      <c r="GG59" s="514"/>
      <c r="GH59" s="514"/>
      <c r="GI59" s="514"/>
      <c r="GJ59" s="514"/>
      <c r="GK59" s="514"/>
      <c r="GL59" s="514"/>
      <c r="GM59" s="514"/>
      <c r="GN59" s="514"/>
      <c r="GO59" s="514"/>
      <c r="GP59" s="514"/>
      <c r="GQ59" s="514"/>
      <c r="GR59" s="514"/>
      <c r="GS59" s="514"/>
      <c r="GT59" s="514"/>
      <c r="GU59" s="514"/>
      <c r="GV59" s="514"/>
      <c r="GW59" s="514"/>
      <c r="GX59" s="514"/>
      <c r="GY59" s="514"/>
      <c r="GZ59" s="514"/>
      <c r="HA59" s="514"/>
      <c r="HB59" s="514"/>
      <c r="HC59" s="514"/>
      <c r="HD59" s="514"/>
      <c r="HE59" s="514"/>
      <c r="HF59" s="514"/>
      <c r="HG59" s="514"/>
      <c r="HH59" s="514"/>
      <c r="HI59" s="514"/>
      <c r="HJ59" s="514"/>
      <c r="HK59" s="514"/>
      <c r="HL59" s="514"/>
      <c r="HM59" s="514"/>
      <c r="HN59" s="514"/>
      <c r="HO59" s="514"/>
      <c r="HP59" s="514"/>
    </row>
    <row r="60" spans="1:224" s="513" customFormat="1" ht="15">
      <c r="A60" s="560" t="s">
        <v>229</v>
      </c>
      <c r="B60" s="561">
        <v>12606</v>
      </c>
      <c r="C60" s="562">
        <v>9889</v>
      </c>
      <c r="D60" s="566">
        <v>1289</v>
      </c>
      <c r="E60" s="582"/>
      <c r="F60" s="583"/>
      <c r="G60" s="583"/>
      <c r="H60" s="58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4"/>
      <c r="Y60" s="514"/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514"/>
      <c r="AK60" s="514"/>
      <c r="AL60" s="514"/>
      <c r="AM60" s="514"/>
      <c r="AN60" s="514"/>
      <c r="AO60" s="514"/>
      <c r="AP60" s="514"/>
      <c r="AQ60" s="514"/>
      <c r="AR60" s="514"/>
      <c r="AS60" s="514"/>
      <c r="AT60" s="514"/>
      <c r="AU60" s="514"/>
      <c r="AV60" s="514"/>
      <c r="AW60" s="514"/>
      <c r="AX60" s="514"/>
      <c r="AY60" s="514"/>
      <c r="AZ60" s="514"/>
      <c r="BA60" s="514"/>
      <c r="BB60" s="514"/>
      <c r="BC60" s="514"/>
      <c r="BD60" s="514"/>
      <c r="BE60" s="514"/>
      <c r="BF60" s="514"/>
      <c r="BG60" s="514"/>
      <c r="BH60" s="514"/>
      <c r="BI60" s="514"/>
      <c r="BJ60" s="514"/>
      <c r="BK60" s="514"/>
      <c r="BL60" s="514"/>
      <c r="BM60" s="514"/>
      <c r="BN60" s="514"/>
      <c r="BO60" s="514"/>
      <c r="BP60" s="514"/>
      <c r="BQ60" s="514"/>
      <c r="BR60" s="514"/>
      <c r="BS60" s="514"/>
      <c r="BT60" s="514"/>
      <c r="BU60" s="514"/>
      <c r="BV60" s="514"/>
      <c r="BW60" s="514"/>
      <c r="BX60" s="514"/>
      <c r="BY60" s="514"/>
      <c r="BZ60" s="514"/>
      <c r="CA60" s="514"/>
      <c r="CB60" s="514"/>
      <c r="CC60" s="514"/>
      <c r="CD60" s="514"/>
      <c r="CE60" s="514"/>
      <c r="CF60" s="514"/>
      <c r="CG60" s="514"/>
      <c r="CH60" s="514"/>
      <c r="CI60" s="514"/>
      <c r="CJ60" s="514"/>
      <c r="CK60" s="514"/>
      <c r="CL60" s="514"/>
      <c r="CM60" s="514"/>
      <c r="CN60" s="514"/>
      <c r="CO60" s="514"/>
      <c r="CP60" s="514"/>
      <c r="CQ60" s="514"/>
      <c r="CR60" s="514"/>
      <c r="CS60" s="514"/>
      <c r="CT60" s="514"/>
      <c r="CU60" s="514"/>
      <c r="CV60" s="514"/>
      <c r="CW60" s="514"/>
      <c r="CX60" s="514"/>
      <c r="CY60" s="514"/>
      <c r="CZ60" s="514"/>
      <c r="DA60" s="514"/>
      <c r="DB60" s="514"/>
      <c r="DC60" s="514"/>
      <c r="DD60" s="514"/>
      <c r="DE60" s="514"/>
      <c r="DF60" s="514"/>
      <c r="DG60" s="514"/>
      <c r="DH60" s="514"/>
      <c r="DI60" s="514"/>
      <c r="DJ60" s="514"/>
      <c r="DK60" s="514"/>
      <c r="DL60" s="514"/>
      <c r="DM60" s="514"/>
      <c r="DN60" s="514"/>
      <c r="DO60" s="514"/>
      <c r="DP60" s="514"/>
      <c r="DQ60" s="514"/>
      <c r="DR60" s="514"/>
      <c r="DS60" s="514"/>
      <c r="DT60" s="514"/>
      <c r="DU60" s="514"/>
      <c r="DV60" s="514"/>
      <c r="DW60" s="514"/>
      <c r="DX60" s="514"/>
      <c r="DY60" s="514"/>
      <c r="DZ60" s="514"/>
      <c r="EA60" s="514"/>
      <c r="EB60" s="514"/>
      <c r="EC60" s="514"/>
      <c r="ED60" s="514"/>
      <c r="EE60" s="514"/>
      <c r="EF60" s="514"/>
      <c r="EG60" s="514"/>
      <c r="EH60" s="514"/>
      <c r="EI60" s="514"/>
      <c r="EJ60" s="514"/>
      <c r="EK60" s="514"/>
      <c r="EL60" s="514"/>
      <c r="EM60" s="514"/>
      <c r="EN60" s="514"/>
      <c r="EO60" s="514"/>
      <c r="EP60" s="514"/>
      <c r="EQ60" s="514"/>
      <c r="ER60" s="514"/>
      <c r="ES60" s="514"/>
      <c r="ET60" s="514"/>
      <c r="EU60" s="514"/>
      <c r="EV60" s="514"/>
      <c r="EW60" s="514"/>
      <c r="EX60" s="514"/>
      <c r="EY60" s="514"/>
      <c r="EZ60" s="514"/>
      <c r="FA60" s="514"/>
      <c r="FB60" s="514"/>
      <c r="FC60" s="514"/>
      <c r="FD60" s="514"/>
      <c r="FE60" s="514"/>
      <c r="FF60" s="514"/>
      <c r="FG60" s="514"/>
      <c r="FH60" s="514"/>
      <c r="FI60" s="514"/>
      <c r="FJ60" s="514"/>
      <c r="FK60" s="514"/>
      <c r="FL60" s="514"/>
      <c r="FM60" s="514"/>
      <c r="FN60" s="514"/>
      <c r="FO60" s="514"/>
      <c r="FP60" s="514"/>
      <c r="FQ60" s="514"/>
      <c r="FR60" s="514"/>
      <c r="FS60" s="514"/>
      <c r="FT60" s="514"/>
      <c r="FU60" s="514"/>
      <c r="FV60" s="514"/>
      <c r="FW60" s="514"/>
      <c r="FX60" s="514"/>
      <c r="FY60" s="514"/>
      <c r="FZ60" s="514"/>
      <c r="GA60" s="514"/>
      <c r="GB60" s="514"/>
      <c r="GC60" s="514"/>
      <c r="GD60" s="514"/>
      <c r="GE60" s="514"/>
      <c r="GF60" s="514"/>
      <c r="GG60" s="514"/>
      <c r="GH60" s="514"/>
      <c r="GI60" s="514"/>
      <c r="GJ60" s="514"/>
      <c r="GK60" s="514"/>
      <c r="GL60" s="514"/>
      <c r="GM60" s="514"/>
      <c r="GN60" s="514"/>
      <c r="GO60" s="514"/>
      <c r="GP60" s="514"/>
      <c r="GQ60" s="514"/>
      <c r="GR60" s="514"/>
      <c r="GS60" s="514"/>
      <c r="GT60" s="514"/>
      <c r="GU60" s="514"/>
      <c r="GV60" s="514"/>
      <c r="GW60" s="514"/>
      <c r="GX60" s="514"/>
      <c r="GY60" s="514"/>
      <c r="GZ60" s="514"/>
      <c r="HA60" s="514"/>
      <c r="HB60" s="514"/>
      <c r="HC60" s="514"/>
      <c r="HD60" s="514"/>
      <c r="HE60" s="514"/>
      <c r="HF60" s="514"/>
      <c r="HG60" s="514"/>
      <c r="HH60" s="514"/>
      <c r="HI60" s="514"/>
      <c r="HJ60" s="514"/>
      <c r="HK60" s="514"/>
      <c r="HL60" s="514"/>
      <c r="HM60" s="514"/>
      <c r="HN60" s="514"/>
      <c r="HO60" s="514"/>
      <c r="HP60" s="514"/>
    </row>
    <row r="61" spans="1:224" s="513" customFormat="1" ht="19.5" customHeight="1">
      <c r="A61" s="560" t="s">
        <v>230</v>
      </c>
      <c r="B61" s="561">
        <v>24416</v>
      </c>
      <c r="C61" s="562"/>
      <c r="D61" s="566">
        <v>227</v>
      </c>
      <c r="E61" s="580"/>
      <c r="F61" s="581"/>
      <c r="G61" s="581"/>
      <c r="H61" s="581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14"/>
      <c r="AQ61" s="514"/>
      <c r="AR61" s="514"/>
      <c r="AS61" s="514"/>
      <c r="AT61" s="514"/>
      <c r="AU61" s="514"/>
      <c r="AV61" s="514"/>
      <c r="AW61" s="514"/>
      <c r="AX61" s="514"/>
      <c r="AY61" s="514"/>
      <c r="AZ61" s="514"/>
      <c r="BA61" s="514"/>
      <c r="BB61" s="514"/>
      <c r="BC61" s="514"/>
      <c r="BD61" s="514"/>
      <c r="BE61" s="514"/>
      <c r="BF61" s="514"/>
      <c r="BG61" s="514"/>
      <c r="BH61" s="514"/>
      <c r="BI61" s="514"/>
      <c r="BJ61" s="514"/>
      <c r="BK61" s="514"/>
      <c r="BL61" s="514"/>
      <c r="BM61" s="514"/>
      <c r="BN61" s="514"/>
      <c r="BO61" s="514"/>
      <c r="BP61" s="514"/>
      <c r="BQ61" s="514"/>
      <c r="BR61" s="514"/>
      <c r="BS61" s="514"/>
      <c r="BT61" s="514"/>
      <c r="BU61" s="514"/>
      <c r="BV61" s="514"/>
      <c r="BW61" s="514"/>
      <c r="BX61" s="514"/>
      <c r="BY61" s="514"/>
      <c r="BZ61" s="514"/>
      <c r="CA61" s="514"/>
      <c r="CB61" s="514"/>
      <c r="CC61" s="514"/>
      <c r="CD61" s="514"/>
      <c r="CE61" s="514"/>
      <c r="CF61" s="514"/>
      <c r="CG61" s="514"/>
      <c r="CH61" s="514"/>
      <c r="CI61" s="514"/>
      <c r="CJ61" s="514"/>
      <c r="CK61" s="514"/>
      <c r="CL61" s="514"/>
      <c r="CM61" s="514"/>
      <c r="CN61" s="514"/>
      <c r="CO61" s="514"/>
      <c r="CP61" s="514"/>
      <c r="CQ61" s="514"/>
      <c r="CR61" s="514"/>
      <c r="CS61" s="514"/>
      <c r="CT61" s="514"/>
      <c r="CU61" s="514"/>
      <c r="CV61" s="514"/>
      <c r="CW61" s="514"/>
      <c r="CX61" s="514"/>
      <c r="CY61" s="514"/>
      <c r="CZ61" s="514"/>
      <c r="DA61" s="514"/>
      <c r="DB61" s="514"/>
      <c r="DC61" s="514"/>
      <c r="DD61" s="514"/>
      <c r="DE61" s="514"/>
      <c r="DF61" s="514"/>
      <c r="DG61" s="514"/>
      <c r="DH61" s="514"/>
      <c r="DI61" s="514"/>
      <c r="DJ61" s="514"/>
      <c r="DK61" s="514"/>
      <c r="DL61" s="514"/>
      <c r="DM61" s="514"/>
      <c r="DN61" s="514"/>
      <c r="DO61" s="514"/>
      <c r="DP61" s="514"/>
      <c r="DQ61" s="514"/>
      <c r="DR61" s="514"/>
      <c r="DS61" s="514"/>
      <c r="DT61" s="514"/>
      <c r="DU61" s="514"/>
      <c r="DV61" s="514"/>
      <c r="DW61" s="514"/>
      <c r="DX61" s="514"/>
      <c r="DY61" s="514"/>
      <c r="DZ61" s="514"/>
      <c r="EA61" s="514"/>
      <c r="EB61" s="514"/>
      <c r="EC61" s="514"/>
      <c r="ED61" s="514"/>
      <c r="EE61" s="514"/>
      <c r="EF61" s="514"/>
      <c r="EG61" s="514"/>
      <c r="EH61" s="514"/>
      <c r="EI61" s="514"/>
      <c r="EJ61" s="514"/>
      <c r="EK61" s="514"/>
      <c r="EL61" s="514"/>
      <c r="EM61" s="514"/>
      <c r="EN61" s="514"/>
      <c r="EO61" s="514"/>
      <c r="EP61" s="514"/>
      <c r="EQ61" s="514"/>
      <c r="ER61" s="514"/>
      <c r="ES61" s="514"/>
      <c r="ET61" s="514"/>
      <c r="EU61" s="514"/>
      <c r="EV61" s="514"/>
      <c r="EW61" s="514"/>
      <c r="EX61" s="514"/>
      <c r="EY61" s="514"/>
      <c r="EZ61" s="514"/>
      <c r="FA61" s="514"/>
      <c r="FB61" s="514"/>
      <c r="FC61" s="514"/>
      <c r="FD61" s="514"/>
      <c r="FE61" s="514"/>
      <c r="FF61" s="514"/>
      <c r="FG61" s="514"/>
      <c r="FH61" s="514"/>
      <c r="FI61" s="514"/>
      <c r="FJ61" s="514"/>
      <c r="FK61" s="514"/>
      <c r="FL61" s="514"/>
      <c r="FM61" s="514"/>
      <c r="FN61" s="514"/>
      <c r="FO61" s="514"/>
      <c r="FP61" s="514"/>
      <c r="FQ61" s="514"/>
      <c r="FR61" s="514"/>
      <c r="FS61" s="514"/>
      <c r="FT61" s="514"/>
      <c r="FU61" s="514"/>
      <c r="FV61" s="514"/>
      <c r="FW61" s="514"/>
      <c r="FX61" s="514"/>
      <c r="FY61" s="514"/>
      <c r="FZ61" s="514"/>
      <c r="GA61" s="514"/>
      <c r="GB61" s="514"/>
      <c r="GC61" s="514"/>
      <c r="GD61" s="514"/>
      <c r="GE61" s="514"/>
      <c r="GF61" s="514"/>
      <c r="GG61" s="514"/>
      <c r="GH61" s="514"/>
      <c r="GI61" s="514"/>
      <c r="GJ61" s="514"/>
      <c r="GK61" s="514"/>
      <c r="GL61" s="514"/>
      <c r="GM61" s="514"/>
      <c r="GN61" s="514"/>
      <c r="GO61" s="514"/>
      <c r="GP61" s="514"/>
      <c r="GQ61" s="514"/>
      <c r="GR61" s="514"/>
      <c r="GS61" s="514"/>
      <c r="GT61" s="514"/>
      <c r="GU61" s="514"/>
      <c r="GV61" s="514"/>
      <c r="GW61" s="514"/>
      <c r="GX61" s="514"/>
      <c r="GY61" s="514"/>
      <c r="GZ61" s="514"/>
      <c r="HA61" s="514"/>
      <c r="HB61" s="514"/>
      <c r="HC61" s="514"/>
      <c r="HD61" s="514"/>
      <c r="HE61" s="514"/>
      <c r="HF61" s="514"/>
      <c r="HG61" s="514"/>
      <c r="HH61" s="514"/>
      <c r="HI61" s="514"/>
      <c r="HJ61" s="514"/>
      <c r="HK61" s="514"/>
      <c r="HL61" s="514"/>
      <c r="HM61" s="514"/>
      <c r="HN61" s="514"/>
      <c r="HO61" s="514"/>
      <c r="HP61" s="514"/>
    </row>
    <row r="62" spans="1:224" s="513" customFormat="1" ht="28.5">
      <c r="A62" s="560" t="s">
        <v>231</v>
      </c>
      <c r="B62" s="561">
        <v>22148</v>
      </c>
      <c r="C62" s="562">
        <v>0</v>
      </c>
      <c r="D62" s="566">
        <v>0</v>
      </c>
      <c r="E62" s="580"/>
      <c r="F62" s="581"/>
      <c r="G62" s="581"/>
      <c r="H62" s="581"/>
      <c r="I62" s="514"/>
      <c r="J62" s="514"/>
      <c r="K62" s="514"/>
      <c r="L62" s="514"/>
      <c r="M62" s="514"/>
      <c r="N62" s="514"/>
      <c r="O62" s="514"/>
      <c r="P62" s="514"/>
      <c r="Q62" s="514"/>
      <c r="R62" s="514"/>
      <c r="S62" s="514"/>
      <c r="T62" s="514"/>
      <c r="U62" s="514"/>
      <c r="V62" s="514"/>
      <c r="W62" s="514"/>
      <c r="X62" s="514"/>
      <c r="Y62" s="514"/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  <c r="AP62" s="514"/>
      <c r="AQ62" s="514"/>
      <c r="AR62" s="514"/>
      <c r="AS62" s="514"/>
      <c r="AT62" s="514"/>
      <c r="AU62" s="514"/>
      <c r="AV62" s="514"/>
      <c r="AW62" s="514"/>
      <c r="AX62" s="514"/>
      <c r="AY62" s="514"/>
      <c r="AZ62" s="514"/>
      <c r="BA62" s="514"/>
      <c r="BB62" s="514"/>
      <c r="BC62" s="514"/>
      <c r="BD62" s="514"/>
      <c r="BE62" s="514"/>
      <c r="BF62" s="514"/>
      <c r="BG62" s="514"/>
      <c r="BH62" s="514"/>
      <c r="BI62" s="514"/>
      <c r="BJ62" s="514"/>
      <c r="BK62" s="514"/>
      <c r="BL62" s="514"/>
      <c r="BM62" s="514"/>
      <c r="BN62" s="514"/>
      <c r="BO62" s="514"/>
      <c r="BP62" s="514"/>
      <c r="BQ62" s="514"/>
      <c r="BR62" s="514"/>
      <c r="BS62" s="514"/>
      <c r="BT62" s="514"/>
      <c r="BU62" s="514"/>
      <c r="BV62" s="514"/>
      <c r="BW62" s="514"/>
      <c r="BX62" s="514"/>
      <c r="BY62" s="514"/>
      <c r="BZ62" s="514"/>
      <c r="CA62" s="514"/>
      <c r="CB62" s="514"/>
      <c r="CC62" s="514"/>
      <c r="CD62" s="514"/>
      <c r="CE62" s="514"/>
      <c r="CF62" s="514"/>
      <c r="CG62" s="514"/>
      <c r="CH62" s="514"/>
      <c r="CI62" s="514"/>
      <c r="CJ62" s="514"/>
      <c r="CK62" s="514"/>
      <c r="CL62" s="514"/>
      <c r="CM62" s="514"/>
      <c r="CN62" s="514"/>
      <c r="CO62" s="514"/>
      <c r="CP62" s="514"/>
      <c r="CQ62" s="514"/>
      <c r="CR62" s="514"/>
      <c r="CS62" s="514"/>
      <c r="CT62" s="514"/>
      <c r="CU62" s="514"/>
      <c r="CV62" s="514"/>
      <c r="CW62" s="514"/>
      <c r="CX62" s="514"/>
      <c r="CY62" s="514"/>
      <c r="CZ62" s="514"/>
      <c r="DA62" s="514"/>
      <c r="DB62" s="514"/>
      <c r="DC62" s="514"/>
      <c r="DD62" s="514"/>
      <c r="DE62" s="514"/>
      <c r="DF62" s="514"/>
      <c r="DG62" s="514"/>
      <c r="DH62" s="514"/>
      <c r="DI62" s="514"/>
      <c r="DJ62" s="514"/>
      <c r="DK62" s="514"/>
      <c r="DL62" s="514"/>
      <c r="DM62" s="514"/>
      <c r="DN62" s="514"/>
      <c r="DO62" s="514"/>
      <c r="DP62" s="514"/>
      <c r="DQ62" s="514"/>
      <c r="DR62" s="514"/>
      <c r="DS62" s="514"/>
      <c r="DT62" s="514"/>
      <c r="DU62" s="514"/>
      <c r="DV62" s="514"/>
      <c r="DW62" s="514"/>
      <c r="DX62" s="514"/>
      <c r="DY62" s="514"/>
      <c r="DZ62" s="514"/>
      <c r="EA62" s="514"/>
      <c r="EB62" s="514"/>
      <c r="EC62" s="514"/>
      <c r="ED62" s="514"/>
      <c r="EE62" s="514"/>
      <c r="EF62" s="514"/>
      <c r="EG62" s="514"/>
      <c r="EH62" s="514"/>
      <c r="EI62" s="514"/>
      <c r="EJ62" s="514"/>
      <c r="EK62" s="514"/>
      <c r="EL62" s="514"/>
      <c r="EM62" s="514"/>
      <c r="EN62" s="514"/>
      <c r="EO62" s="514"/>
      <c r="EP62" s="514"/>
      <c r="EQ62" s="514"/>
      <c r="ER62" s="514"/>
      <c r="ES62" s="514"/>
      <c r="ET62" s="514"/>
      <c r="EU62" s="514"/>
      <c r="EV62" s="514"/>
      <c r="EW62" s="514"/>
      <c r="EX62" s="514"/>
      <c r="EY62" s="514"/>
      <c r="EZ62" s="514"/>
      <c r="FA62" s="514"/>
      <c r="FB62" s="514"/>
      <c r="FC62" s="514"/>
      <c r="FD62" s="514"/>
      <c r="FE62" s="514"/>
      <c r="FF62" s="514"/>
      <c r="FG62" s="514"/>
      <c r="FH62" s="514"/>
      <c r="FI62" s="514"/>
      <c r="FJ62" s="514"/>
      <c r="FK62" s="514"/>
      <c r="FL62" s="514"/>
      <c r="FM62" s="514"/>
      <c r="FN62" s="514"/>
      <c r="FO62" s="514"/>
      <c r="FP62" s="514"/>
      <c r="FQ62" s="514"/>
      <c r="FR62" s="514"/>
      <c r="FS62" s="514"/>
      <c r="FT62" s="514"/>
      <c r="FU62" s="514"/>
      <c r="FV62" s="514"/>
      <c r="FW62" s="514"/>
      <c r="FX62" s="514"/>
      <c r="FY62" s="514"/>
      <c r="FZ62" s="514"/>
      <c r="GA62" s="514"/>
      <c r="GB62" s="514"/>
      <c r="GC62" s="514"/>
      <c r="GD62" s="514"/>
      <c r="GE62" s="514"/>
      <c r="GF62" s="514"/>
      <c r="GG62" s="514"/>
      <c r="GH62" s="514"/>
      <c r="GI62" s="514"/>
      <c r="GJ62" s="514"/>
      <c r="GK62" s="514"/>
      <c r="GL62" s="514"/>
      <c r="GM62" s="514"/>
      <c r="GN62" s="514"/>
      <c r="GO62" s="514"/>
      <c r="GP62" s="514"/>
      <c r="GQ62" s="514"/>
      <c r="GR62" s="514"/>
      <c r="GS62" s="514"/>
      <c r="GT62" s="514"/>
      <c r="GU62" s="514"/>
      <c r="GV62" s="514"/>
      <c r="GW62" s="514"/>
      <c r="GX62" s="514"/>
      <c r="GY62" s="514"/>
      <c r="GZ62" s="514"/>
      <c r="HA62" s="514"/>
      <c r="HB62" s="514"/>
      <c r="HC62" s="514"/>
      <c r="HD62" s="514"/>
      <c r="HE62" s="514"/>
      <c r="HF62" s="514"/>
      <c r="HG62" s="514"/>
      <c r="HH62" s="514"/>
      <c r="HI62" s="514"/>
      <c r="HJ62" s="514"/>
      <c r="HK62" s="514"/>
      <c r="HL62" s="514"/>
      <c r="HM62" s="514"/>
      <c r="HN62" s="514"/>
      <c r="HO62" s="514"/>
      <c r="HP62" s="514"/>
    </row>
    <row r="63" spans="1:224" s="513" customFormat="1" ht="27.75" customHeight="1">
      <c r="A63" s="546" t="s">
        <v>232</v>
      </c>
      <c r="B63" s="544">
        <f>B8+B33+B37</f>
        <v>431140</v>
      </c>
      <c r="C63" s="544">
        <f>C8+C33+C37</f>
        <v>423533</v>
      </c>
      <c r="D63" s="565">
        <f>D8+D33+D37</f>
        <v>359756.6</v>
      </c>
      <c r="E63" s="546" t="s">
        <v>53</v>
      </c>
      <c r="F63" s="544">
        <f>F8+F33+F37+F32</f>
        <v>431140</v>
      </c>
      <c r="G63" s="544">
        <f>G8+G33+G37+G32</f>
        <v>423533</v>
      </c>
      <c r="H63" s="544">
        <f>H8+H33+H37+H32</f>
        <v>359756.56999999995</v>
      </c>
      <c r="I63" s="514"/>
      <c r="J63" s="514"/>
      <c r="K63" s="514"/>
      <c r="L63" s="514"/>
      <c r="M63" s="514"/>
      <c r="N63" s="514"/>
      <c r="O63" s="514"/>
      <c r="P63" s="514"/>
      <c r="Q63" s="514"/>
      <c r="R63" s="514"/>
      <c r="S63" s="514"/>
      <c r="T63" s="514"/>
      <c r="U63" s="514"/>
      <c r="V63" s="514"/>
      <c r="W63" s="514"/>
      <c r="X63" s="514"/>
      <c r="Y63" s="514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M63" s="514"/>
      <c r="AN63" s="514"/>
      <c r="AO63" s="514"/>
      <c r="AP63" s="514"/>
      <c r="AQ63" s="514"/>
      <c r="AR63" s="514"/>
      <c r="AS63" s="514"/>
      <c r="AT63" s="514"/>
      <c r="AU63" s="514"/>
      <c r="AV63" s="514"/>
      <c r="AW63" s="514"/>
      <c r="AX63" s="514"/>
      <c r="AY63" s="514"/>
      <c r="AZ63" s="514"/>
      <c r="BA63" s="514"/>
      <c r="BB63" s="514"/>
      <c r="BC63" s="514"/>
      <c r="BD63" s="514"/>
      <c r="BE63" s="514"/>
      <c r="BF63" s="514"/>
      <c r="BG63" s="514"/>
      <c r="BH63" s="514"/>
      <c r="BI63" s="514"/>
      <c r="BJ63" s="514"/>
      <c r="BK63" s="514"/>
      <c r="BL63" s="514"/>
      <c r="BM63" s="514"/>
      <c r="BN63" s="514"/>
      <c r="BO63" s="514"/>
      <c r="BP63" s="514"/>
      <c r="BQ63" s="514"/>
      <c r="BR63" s="514"/>
      <c r="BS63" s="514"/>
      <c r="BT63" s="514"/>
      <c r="BU63" s="514"/>
      <c r="BV63" s="514"/>
      <c r="BW63" s="514"/>
      <c r="BX63" s="514"/>
      <c r="BY63" s="514"/>
      <c r="BZ63" s="514"/>
      <c r="CA63" s="514"/>
      <c r="CB63" s="514"/>
      <c r="CC63" s="514"/>
      <c r="CD63" s="514"/>
      <c r="CE63" s="514"/>
      <c r="CF63" s="514"/>
      <c r="CG63" s="514"/>
      <c r="CH63" s="514"/>
      <c r="CI63" s="514"/>
      <c r="CJ63" s="514"/>
      <c r="CK63" s="514"/>
      <c r="CL63" s="514"/>
      <c r="CM63" s="514"/>
      <c r="CN63" s="514"/>
      <c r="CO63" s="514"/>
      <c r="CP63" s="514"/>
      <c r="CQ63" s="514"/>
      <c r="CR63" s="514"/>
      <c r="CS63" s="514"/>
      <c r="CT63" s="514"/>
      <c r="CU63" s="514"/>
      <c r="CV63" s="514"/>
      <c r="CW63" s="514"/>
      <c r="CX63" s="514"/>
      <c r="CY63" s="514"/>
      <c r="CZ63" s="514"/>
      <c r="DA63" s="514"/>
      <c r="DB63" s="514"/>
      <c r="DC63" s="514"/>
      <c r="DD63" s="514"/>
      <c r="DE63" s="514"/>
      <c r="DF63" s="514"/>
      <c r="DG63" s="514"/>
      <c r="DH63" s="514"/>
      <c r="DI63" s="514"/>
      <c r="DJ63" s="514"/>
      <c r="DK63" s="514"/>
      <c r="DL63" s="514"/>
      <c r="DM63" s="514"/>
      <c r="DN63" s="514"/>
      <c r="DO63" s="514"/>
      <c r="DP63" s="514"/>
      <c r="DQ63" s="514"/>
      <c r="DR63" s="514"/>
      <c r="DS63" s="514"/>
      <c r="DT63" s="514"/>
      <c r="DU63" s="514"/>
      <c r="DV63" s="514"/>
      <c r="DW63" s="514"/>
      <c r="DX63" s="514"/>
      <c r="DY63" s="514"/>
      <c r="DZ63" s="514"/>
      <c r="EA63" s="514"/>
      <c r="EB63" s="514"/>
      <c r="EC63" s="514"/>
      <c r="ED63" s="514"/>
      <c r="EE63" s="514"/>
      <c r="EF63" s="514"/>
      <c r="EG63" s="514"/>
      <c r="EH63" s="514"/>
      <c r="EI63" s="514"/>
      <c r="EJ63" s="514"/>
      <c r="EK63" s="514"/>
      <c r="EL63" s="514"/>
      <c r="EM63" s="514"/>
      <c r="EN63" s="514"/>
      <c r="EO63" s="514"/>
      <c r="EP63" s="514"/>
      <c r="EQ63" s="514"/>
      <c r="ER63" s="514"/>
      <c r="ES63" s="514"/>
      <c r="ET63" s="514"/>
      <c r="EU63" s="514"/>
      <c r="EV63" s="514"/>
      <c r="EW63" s="514"/>
      <c r="EX63" s="514"/>
      <c r="EY63" s="514"/>
      <c r="EZ63" s="514"/>
      <c r="FA63" s="514"/>
      <c r="FB63" s="514"/>
      <c r="FC63" s="514"/>
      <c r="FD63" s="514"/>
      <c r="FE63" s="514"/>
      <c r="FF63" s="514"/>
      <c r="FG63" s="514"/>
      <c r="FH63" s="514"/>
      <c r="FI63" s="514"/>
      <c r="FJ63" s="514"/>
      <c r="FK63" s="514"/>
      <c r="FL63" s="514"/>
      <c r="FM63" s="514"/>
      <c r="FN63" s="514"/>
      <c r="FO63" s="514"/>
      <c r="FP63" s="514"/>
      <c r="FQ63" s="514"/>
      <c r="FR63" s="514"/>
      <c r="FS63" s="514"/>
      <c r="FT63" s="514"/>
      <c r="FU63" s="514"/>
      <c r="FV63" s="514"/>
      <c r="FW63" s="514"/>
      <c r="FX63" s="514"/>
      <c r="FY63" s="514"/>
      <c r="FZ63" s="514"/>
      <c r="GA63" s="514"/>
      <c r="GB63" s="514"/>
      <c r="GC63" s="514"/>
      <c r="GD63" s="514"/>
      <c r="GE63" s="514"/>
      <c r="GF63" s="514"/>
      <c r="GG63" s="514"/>
      <c r="GH63" s="514"/>
      <c r="GI63" s="514"/>
      <c r="GJ63" s="514"/>
      <c r="GK63" s="514"/>
      <c r="GL63" s="514"/>
      <c r="GM63" s="514"/>
      <c r="GN63" s="514"/>
      <c r="GO63" s="514"/>
      <c r="GP63" s="514"/>
      <c r="GQ63" s="514"/>
      <c r="GR63" s="514"/>
      <c r="GS63" s="514"/>
      <c r="GT63" s="514"/>
      <c r="GU63" s="514"/>
      <c r="GV63" s="514"/>
      <c r="GW63" s="514"/>
      <c r="GX63" s="514"/>
      <c r="GY63" s="514"/>
      <c r="GZ63" s="514"/>
      <c r="HA63" s="514"/>
      <c r="HB63" s="514"/>
      <c r="HC63" s="514"/>
      <c r="HD63" s="514"/>
      <c r="HE63" s="514"/>
      <c r="HF63" s="514"/>
      <c r="HG63" s="514"/>
      <c r="HH63" s="514"/>
      <c r="HI63" s="514"/>
      <c r="HJ63" s="514"/>
      <c r="HK63" s="514"/>
      <c r="HL63" s="514"/>
      <c r="HM63" s="514"/>
      <c r="HN63" s="514"/>
      <c r="HO63" s="514"/>
      <c r="HP63" s="514"/>
    </row>
    <row r="65" ht="12" customHeight="1"/>
    <row r="66" ht="9.75" customHeight="1"/>
    <row r="68" spans="3:10" ht="15">
      <c r="C68" s="589"/>
      <c r="F68" s="525" t="s">
        <v>233</v>
      </c>
      <c r="G68" s="525">
        <f>B63-F63</f>
        <v>0</v>
      </c>
      <c r="H68" s="525">
        <f>C63-G63</f>
        <v>0</v>
      </c>
      <c r="J68" s="525">
        <f>D63-H63</f>
        <v>0.030000000027939677</v>
      </c>
    </row>
  </sheetData>
  <sheetProtection/>
  <mergeCells count="9">
    <mergeCell ref="A2:H2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G68">
    <cfRule type="cellIs" priority="1" dxfId="0" operator="notEqual" stopIfTrue="1">
      <formula>0</formula>
    </cfRule>
  </conditionalFormatting>
  <conditionalFormatting sqref="H68">
    <cfRule type="cellIs" priority="2" dxfId="0" operator="notEqual" stopIfTrue="1">
      <formula>0</formula>
    </cfRule>
  </conditionalFormatting>
  <conditionalFormatting sqref="J68">
    <cfRule type="cellIs" priority="3" dxfId="0" operator="notEqual" stopIfTrue="1">
      <formula>0</formula>
    </cfRule>
  </conditionalFormatting>
  <printOptions/>
  <pageMargins left="1.29861111111111" right="0.751388888888889" top="0.156944444444444" bottom="0.156944444444444" header="0.0784722222222222" footer="0.118055555555556"/>
  <pageSetup horizontalDpi="600" verticalDpi="600" orientation="portrait" paperSize="8" scale="8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F10" sqref="F10"/>
    </sheetView>
  </sheetViews>
  <sheetFormatPr defaultColWidth="9.33203125" defaultRowHeight="11.25"/>
  <cols>
    <col min="18" max="18" width="45" style="0" customWidth="1"/>
  </cols>
  <sheetData>
    <row r="1" spans="1:18" ht="20.25">
      <c r="A1" s="505"/>
      <c r="B1" s="505"/>
      <c r="C1" s="505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</row>
    <row r="2" spans="1:18" ht="14.25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</row>
    <row r="3" spans="1:18" ht="14.25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</row>
    <row r="4" spans="1:18" ht="14.25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</row>
    <row r="5" spans="1:18" ht="14.25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</row>
    <row r="6" spans="1:18" ht="14.25">
      <c r="A6" s="506"/>
      <c r="B6" s="506"/>
      <c r="C6" s="506"/>
      <c r="D6" s="506"/>
      <c r="E6" s="507"/>
      <c r="F6" s="507"/>
      <c r="G6" s="506"/>
      <c r="H6" s="506"/>
      <c r="I6" s="506"/>
      <c r="J6" s="506"/>
      <c r="K6" s="507"/>
      <c r="L6" s="507"/>
      <c r="M6" s="506"/>
      <c r="N6" s="506"/>
      <c r="O6" s="506"/>
      <c r="P6" s="506"/>
      <c r="Q6" s="506"/>
      <c r="R6" s="506"/>
    </row>
    <row r="7" spans="1:18" ht="46.5">
      <c r="A7" s="508" t="s">
        <v>234</v>
      </c>
      <c r="B7" s="508"/>
      <c r="C7" s="508"/>
      <c r="D7" s="508"/>
      <c r="E7" s="509"/>
      <c r="F7" s="509"/>
      <c r="G7" s="508"/>
      <c r="H7" s="508"/>
      <c r="I7" s="508"/>
      <c r="J7" s="508"/>
      <c r="K7" s="509"/>
      <c r="L7" s="509"/>
      <c r="M7" s="508"/>
      <c r="N7" s="508"/>
      <c r="O7" s="508"/>
      <c r="P7" s="508"/>
      <c r="Q7" s="508"/>
      <c r="R7" s="508"/>
    </row>
    <row r="8" spans="1:18" ht="46.5">
      <c r="A8" s="508"/>
      <c r="B8" s="508"/>
      <c r="C8" s="508"/>
      <c r="D8" s="508"/>
      <c r="E8" s="509"/>
      <c r="F8" s="509"/>
      <c r="G8" s="508"/>
      <c r="H8" s="508"/>
      <c r="I8" s="508"/>
      <c r="J8" s="508"/>
      <c r="K8" s="509"/>
      <c r="L8" s="509"/>
      <c r="M8" s="508"/>
      <c r="N8" s="508"/>
      <c r="O8" s="508"/>
      <c r="P8" s="508"/>
      <c r="Q8" s="508"/>
      <c r="R8" s="508"/>
    </row>
    <row r="9" spans="1:18" ht="46.5">
      <c r="A9" s="508"/>
      <c r="B9" s="508"/>
      <c r="C9" s="508"/>
      <c r="D9" s="508"/>
      <c r="E9" s="509"/>
      <c r="F9" s="509"/>
      <c r="G9" s="508"/>
      <c r="H9" s="508"/>
      <c r="I9" s="508"/>
      <c r="J9" s="508"/>
      <c r="K9" s="509"/>
      <c r="L9" s="509"/>
      <c r="M9" s="508"/>
      <c r="N9" s="508"/>
      <c r="O9" s="508"/>
      <c r="P9" s="508"/>
      <c r="Q9" s="508"/>
      <c r="R9" s="508"/>
    </row>
    <row r="10" spans="1:18" ht="63" customHeight="1">
      <c r="A10" s="508"/>
      <c r="B10" s="508"/>
      <c r="C10" s="508"/>
      <c r="D10" s="508"/>
      <c r="E10" s="509"/>
      <c r="F10" s="509"/>
      <c r="G10" s="508"/>
      <c r="H10" s="508"/>
      <c r="I10" s="508"/>
      <c r="J10" s="508"/>
      <c r="K10" s="509"/>
      <c r="L10" s="509"/>
      <c r="M10" s="508"/>
      <c r="N10" s="508"/>
      <c r="O10" s="508"/>
      <c r="P10" s="508"/>
      <c r="Q10" s="508"/>
      <c r="R10" s="508"/>
    </row>
    <row r="11" spans="1:18" ht="46.5">
      <c r="A11" s="508"/>
      <c r="B11" s="508"/>
      <c r="C11" s="508"/>
      <c r="D11" s="508"/>
      <c r="E11" s="509"/>
      <c r="F11" s="509"/>
      <c r="G11" s="508"/>
      <c r="H11" s="508"/>
      <c r="I11" s="508"/>
      <c r="J11" s="508"/>
      <c r="K11" s="509"/>
      <c r="L11" s="509"/>
      <c r="M11" s="508"/>
      <c r="N11" s="508"/>
      <c r="O11" s="508"/>
      <c r="P11" s="508"/>
      <c r="Q11" s="508"/>
      <c r="R11" s="508"/>
    </row>
    <row r="12" spans="1:18" ht="14.25">
      <c r="A12" s="506"/>
      <c r="B12" s="506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</row>
    <row r="13" spans="1:18" ht="46.5">
      <c r="A13" s="508"/>
      <c r="B13" s="508"/>
      <c r="C13" s="508"/>
      <c r="D13" s="508"/>
      <c r="E13" s="509"/>
      <c r="F13" s="509"/>
      <c r="G13" s="508"/>
      <c r="H13" s="508"/>
      <c r="I13" s="508"/>
      <c r="J13" s="508"/>
      <c r="K13" s="509"/>
      <c r="L13" s="509"/>
      <c r="M13" s="508"/>
      <c r="N13" s="508"/>
      <c r="O13" s="508"/>
      <c r="P13" s="508"/>
      <c r="Q13" s="508"/>
      <c r="R13" s="508"/>
    </row>
    <row r="14" spans="1:18" ht="14.25">
      <c r="A14" s="506"/>
      <c r="B14" s="506"/>
      <c r="C14" s="506"/>
      <c r="D14" s="506"/>
      <c r="E14" s="507"/>
      <c r="F14" s="507"/>
      <c r="G14" s="506"/>
      <c r="H14" s="506"/>
      <c r="I14" s="506"/>
      <c r="J14" s="506"/>
      <c r="K14" s="507"/>
      <c r="L14" s="507"/>
      <c r="M14" s="506"/>
      <c r="N14" s="506"/>
      <c r="O14" s="506"/>
      <c r="P14" s="506"/>
      <c r="Q14" s="506"/>
      <c r="R14" s="506"/>
    </row>
    <row r="15" spans="1:18" ht="14.25">
      <c r="A15" s="506"/>
      <c r="B15" s="506"/>
      <c r="C15" s="506"/>
      <c r="D15" s="506"/>
      <c r="E15" s="507"/>
      <c r="F15" s="507"/>
      <c r="G15" s="506"/>
      <c r="H15" s="506"/>
      <c r="I15" s="506"/>
      <c r="J15" s="506"/>
      <c r="K15" s="507"/>
      <c r="L15" s="507"/>
      <c r="M15" s="506"/>
      <c r="N15" s="506"/>
      <c r="O15" s="506"/>
      <c r="P15" s="506"/>
      <c r="Q15" s="506"/>
      <c r="R15" s="506"/>
    </row>
    <row r="16" spans="1:18" ht="14.25">
      <c r="A16" s="506"/>
      <c r="B16" s="506"/>
      <c r="C16" s="506"/>
      <c r="D16" s="506"/>
      <c r="E16" s="507"/>
      <c r="F16" s="507"/>
      <c r="G16" s="506"/>
      <c r="H16" s="506"/>
      <c r="I16" s="506"/>
      <c r="J16" s="506"/>
      <c r="K16" s="507"/>
      <c r="L16" s="507"/>
      <c r="M16" s="506"/>
      <c r="N16" s="506"/>
      <c r="O16" s="506"/>
      <c r="P16" s="506"/>
      <c r="Q16" s="506"/>
      <c r="R16" s="506"/>
    </row>
    <row r="17" spans="1:18" ht="14.25">
      <c r="A17" s="506"/>
      <c r="B17" s="506"/>
      <c r="C17" s="506"/>
      <c r="D17" s="506"/>
      <c r="E17" s="507"/>
      <c r="F17" s="507"/>
      <c r="G17" s="506"/>
      <c r="H17" s="506"/>
      <c r="I17" s="506"/>
      <c r="J17" s="506"/>
      <c r="K17" s="507"/>
      <c r="L17" s="507"/>
      <c r="M17" s="506"/>
      <c r="N17" s="506"/>
      <c r="O17" s="506"/>
      <c r="P17" s="506"/>
      <c r="Q17" s="506"/>
      <c r="R17" s="506"/>
    </row>
    <row r="18" spans="1:18" ht="14.25">
      <c r="A18" s="506"/>
      <c r="B18" s="506"/>
      <c r="C18" s="506"/>
      <c r="D18" s="506"/>
      <c r="E18" s="507"/>
      <c r="F18" s="507"/>
      <c r="G18" s="506"/>
      <c r="H18" s="506"/>
      <c r="I18" s="506"/>
      <c r="J18" s="506"/>
      <c r="K18" s="507"/>
      <c r="L18" s="507"/>
      <c r="M18" s="506"/>
      <c r="N18" s="506"/>
      <c r="O18" s="506"/>
      <c r="P18" s="506"/>
      <c r="Q18" s="506"/>
      <c r="R18" s="506"/>
    </row>
    <row r="19" spans="1:18" ht="14.25">
      <c r="A19" s="506"/>
      <c r="B19" s="506"/>
      <c r="C19" s="506"/>
      <c r="D19" s="506"/>
      <c r="E19" s="507"/>
      <c r="F19" s="507"/>
      <c r="G19" s="506"/>
      <c r="H19" s="506"/>
      <c r="I19" s="506"/>
      <c r="J19" s="506"/>
      <c r="K19" s="507"/>
      <c r="L19" s="507"/>
      <c r="M19" s="506"/>
      <c r="N19" s="506"/>
      <c r="O19" s="506"/>
      <c r="P19" s="506"/>
      <c r="Q19" s="506"/>
      <c r="R19" s="506"/>
    </row>
    <row r="20" spans="1:18" ht="31.5">
      <c r="A20" s="510" t="s">
        <v>57</v>
      </c>
      <c r="B20" s="510"/>
      <c r="C20" s="510"/>
      <c r="D20" s="510"/>
      <c r="E20" s="511"/>
      <c r="F20" s="511"/>
      <c r="G20" s="510"/>
      <c r="H20" s="510"/>
      <c r="I20" s="510"/>
      <c r="J20" s="510"/>
      <c r="K20" s="511"/>
      <c r="L20" s="511"/>
      <c r="M20" s="510"/>
      <c r="N20" s="510"/>
      <c r="O20" s="510"/>
      <c r="P20" s="510"/>
      <c r="Q20" s="510"/>
      <c r="R20" s="510"/>
    </row>
    <row r="21" spans="1:18" ht="31.5">
      <c r="A21" s="512" t="s">
        <v>235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</row>
    <row r="22" spans="1:18" ht="14.25">
      <c r="A22" s="506"/>
      <c r="B22" s="506"/>
      <c r="C22" s="506"/>
      <c r="D22" s="506"/>
      <c r="E22" s="507"/>
      <c r="F22" s="507"/>
      <c r="G22" s="506"/>
      <c r="H22" s="506"/>
      <c r="I22" s="506"/>
      <c r="J22" s="506"/>
      <c r="K22" s="507"/>
      <c r="L22" s="507"/>
      <c r="M22" s="506"/>
      <c r="N22" s="506"/>
      <c r="O22" s="506"/>
      <c r="P22" s="506"/>
      <c r="Q22" s="506"/>
      <c r="R22" s="506"/>
    </row>
    <row r="23" spans="1:18" ht="33" customHeight="1">
      <c r="A23" s="506"/>
      <c r="B23" s="506"/>
      <c r="C23" s="506"/>
      <c r="D23" s="506"/>
      <c r="E23" s="507"/>
      <c r="F23" s="507"/>
      <c r="G23" s="506"/>
      <c r="H23" s="506"/>
      <c r="I23" s="506"/>
      <c r="J23" s="506"/>
      <c r="K23" s="507"/>
      <c r="L23" s="507"/>
      <c r="M23" s="506"/>
      <c r="N23" s="506"/>
      <c r="O23" s="506"/>
      <c r="P23" s="506"/>
      <c r="Q23" s="506"/>
      <c r="R23" s="506"/>
    </row>
    <row r="24" spans="1:18" ht="30" customHeight="1">
      <c r="A24" s="506"/>
      <c r="B24" s="506"/>
      <c r="C24" s="506"/>
      <c r="D24" s="506"/>
      <c r="E24" s="507"/>
      <c r="F24" s="507"/>
      <c r="G24" s="506"/>
      <c r="H24" s="506"/>
      <c r="I24" s="506"/>
      <c r="J24" s="506"/>
      <c r="K24" s="507"/>
      <c r="L24" s="507"/>
      <c r="M24" s="506"/>
      <c r="N24" s="506"/>
      <c r="O24" s="506"/>
      <c r="P24" s="506"/>
      <c r="Q24" s="506"/>
      <c r="R24" s="506"/>
    </row>
  </sheetData>
  <sheetProtection/>
  <mergeCells count="4">
    <mergeCell ref="A7:R7"/>
    <mergeCell ref="A13:R13"/>
    <mergeCell ref="A20:R20"/>
    <mergeCell ref="A21:R21"/>
  </mergeCells>
  <printOptions/>
  <pageMargins left="1.4166666666666667" right="0.75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V68"/>
  <sheetViews>
    <sheetView tabSelected="1" zoomScale="84" zoomScaleNormal="84" workbookViewId="0" topLeftCell="A1">
      <pane ySplit="7" topLeftCell="A26" activePane="bottomLeft" state="frozen"/>
      <selection pane="bottomLeft" activeCell="G21" sqref="G21"/>
    </sheetView>
  </sheetViews>
  <sheetFormatPr defaultColWidth="12" defaultRowHeight="11.25"/>
  <cols>
    <col min="1" max="1" width="47" style="378" customWidth="1"/>
    <col min="2" max="2" width="20.83203125" style="379" hidden="1" customWidth="1"/>
    <col min="3" max="3" width="20.83203125" style="380" hidden="1" customWidth="1"/>
    <col min="4" max="4" width="20.83203125" style="381" hidden="1" customWidth="1"/>
    <col min="5" max="5" width="24.83203125" style="381" customWidth="1"/>
    <col min="6" max="6" width="20.83203125" style="381" customWidth="1"/>
    <col min="7" max="7" width="20.83203125" style="379" customWidth="1"/>
    <col min="8" max="8" width="47.5" style="382" customWidth="1"/>
    <col min="9" max="9" width="20.83203125" style="383" hidden="1" customWidth="1"/>
    <col min="10" max="10" width="17.83203125" style="384" hidden="1" customWidth="1"/>
    <col min="11" max="11" width="20.83203125" style="385" hidden="1" customWidth="1"/>
    <col min="12" max="12" width="26.33203125" style="385" customWidth="1"/>
    <col min="13" max="13" width="20.83203125" style="385" customWidth="1"/>
    <col min="14" max="14" width="22.83203125" style="386" customWidth="1"/>
    <col min="15" max="20" width="20" style="387" hidden="1" customWidth="1"/>
    <col min="21" max="22" width="17" style="387" hidden="1" customWidth="1"/>
    <col min="23" max="23" width="17" style="388" hidden="1" customWidth="1"/>
    <col min="24" max="24" width="21.5" style="389" hidden="1" customWidth="1"/>
    <col min="25" max="25" width="19" style="390" hidden="1" customWidth="1"/>
    <col min="26" max="26" width="19.66015625" style="391" hidden="1" customWidth="1"/>
    <col min="27" max="27" width="20.83203125" style="391" hidden="1" customWidth="1"/>
    <col min="28" max="28" width="23.66015625" style="387" hidden="1" customWidth="1"/>
    <col min="29" max="29" width="16" style="387" hidden="1" customWidth="1"/>
    <col min="30" max="30" width="12.5" style="387" hidden="1" customWidth="1"/>
    <col min="31" max="31" width="12" style="387" hidden="1" customWidth="1"/>
    <col min="32" max="32" width="11.16015625" style="387" hidden="1" customWidth="1"/>
    <col min="33" max="37" width="12" style="387" hidden="1" customWidth="1"/>
    <col min="38" max="228" width="12" style="387" customWidth="1"/>
    <col min="229" max="229" width="51.66015625" style="387" customWidth="1"/>
    <col min="230" max="233" width="12" style="387" hidden="1" customWidth="1"/>
    <col min="234" max="234" width="17.66015625" style="387" customWidth="1"/>
    <col min="235" max="235" width="12" style="387" hidden="1" customWidth="1"/>
    <col min="236" max="237" width="17.83203125" style="387" customWidth="1"/>
    <col min="238" max="238" width="18" style="387" customWidth="1"/>
    <col min="239" max="239" width="12" style="387" hidden="1" customWidth="1"/>
    <col min="240" max="240" width="11.83203125" style="387" customWidth="1"/>
    <col min="241" max="241" width="12" style="387" hidden="1" customWidth="1"/>
    <col min="242" max="242" width="12" style="387" customWidth="1"/>
    <col min="243" max="243" width="49" style="387" customWidth="1"/>
    <col min="244" max="247" width="12" style="387" hidden="1" customWidth="1"/>
    <col min="248" max="248" width="17.66015625" style="387" customWidth="1"/>
    <col min="249" max="249" width="12" style="387" hidden="1" customWidth="1"/>
    <col min="250" max="16384" width="12" style="392" customWidth="1"/>
  </cols>
  <sheetData>
    <row r="1" spans="1:10" ht="15">
      <c r="A1" s="378" t="s">
        <v>236</v>
      </c>
      <c r="H1" s="393"/>
      <c r="I1" s="390"/>
      <c r="J1" s="447"/>
    </row>
    <row r="2" spans="1:14" ht="25.5" customHeight="1">
      <c r="A2" s="394" t="s">
        <v>237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ht="16.5" customHeight="1">
      <c r="A3" s="395"/>
      <c r="B3" s="396"/>
      <c r="C3" s="397"/>
      <c r="D3" s="398"/>
      <c r="E3" s="398"/>
      <c r="F3" s="398"/>
      <c r="G3" s="396"/>
      <c r="H3" s="393"/>
      <c r="I3" s="390"/>
      <c r="J3" s="447"/>
      <c r="N3" s="386" t="s">
        <v>64</v>
      </c>
    </row>
    <row r="4" spans="1:27" ht="37.5" customHeight="1">
      <c r="A4" s="399" t="s">
        <v>238</v>
      </c>
      <c r="B4" s="400"/>
      <c r="C4" s="400"/>
      <c r="D4" s="400"/>
      <c r="E4" s="400"/>
      <c r="F4" s="400"/>
      <c r="G4" s="401"/>
      <c r="H4" s="402" t="s">
        <v>239</v>
      </c>
      <c r="I4" s="448"/>
      <c r="J4" s="448"/>
      <c r="K4" s="448"/>
      <c r="L4" s="448"/>
      <c r="M4" s="448"/>
      <c r="N4" s="449"/>
      <c r="X4" s="480"/>
      <c r="Y4" s="495">
        <v>32759</v>
      </c>
      <c r="Z4" s="266"/>
      <c r="AA4" s="266"/>
    </row>
    <row r="5" spans="1:27" ht="34.5" customHeight="1">
      <c r="A5" s="403" t="s">
        <v>149</v>
      </c>
      <c r="B5" s="403" t="s">
        <v>240</v>
      </c>
      <c r="C5" s="404" t="s">
        <v>241</v>
      </c>
      <c r="D5" s="405" t="s">
        <v>242</v>
      </c>
      <c r="E5" s="406" t="s">
        <v>243</v>
      </c>
      <c r="F5" s="406" t="s">
        <v>244</v>
      </c>
      <c r="G5" s="407" t="s">
        <v>245</v>
      </c>
      <c r="H5" s="408" t="s">
        <v>153</v>
      </c>
      <c r="I5" s="408" t="s">
        <v>240</v>
      </c>
      <c r="J5" s="450" t="s">
        <v>241</v>
      </c>
      <c r="K5" s="451" t="s">
        <v>242</v>
      </c>
      <c r="L5" s="452" t="s">
        <v>243</v>
      </c>
      <c r="M5" s="406" t="s">
        <v>244</v>
      </c>
      <c r="N5" s="407" t="s">
        <v>245</v>
      </c>
      <c r="X5" s="480"/>
      <c r="Y5" s="495"/>
      <c r="Z5" s="266"/>
      <c r="AA5" s="266"/>
    </row>
    <row r="6" spans="1:27" ht="30.75" customHeight="1">
      <c r="A6" s="403"/>
      <c r="B6" s="403"/>
      <c r="C6" s="404"/>
      <c r="D6" s="405"/>
      <c r="E6" s="409"/>
      <c r="F6" s="409"/>
      <c r="G6" s="407"/>
      <c r="H6" s="408"/>
      <c r="I6" s="408"/>
      <c r="J6" s="450"/>
      <c r="K6" s="451"/>
      <c r="L6" s="453"/>
      <c r="M6" s="409"/>
      <c r="N6" s="407"/>
      <c r="O6" s="454" t="s">
        <v>246</v>
      </c>
      <c r="P6" s="454" t="s">
        <v>247</v>
      </c>
      <c r="Q6" s="481" t="s">
        <v>74</v>
      </c>
      <c r="R6" s="481" t="s">
        <v>248</v>
      </c>
      <c r="S6" s="481" t="s">
        <v>249</v>
      </c>
      <c r="T6" s="481" t="s">
        <v>250</v>
      </c>
      <c r="U6" s="481" t="s">
        <v>251</v>
      </c>
      <c r="V6" s="482"/>
      <c r="W6" s="483" t="s">
        <v>252</v>
      </c>
      <c r="X6" s="480"/>
      <c r="Y6" s="495"/>
      <c r="Z6" s="266"/>
      <c r="AA6" s="266"/>
    </row>
    <row r="7" spans="1:29" ht="30" customHeight="1">
      <c r="A7" s="403" t="s">
        <v>154</v>
      </c>
      <c r="B7" s="403" t="s">
        <v>155</v>
      </c>
      <c r="C7" s="404" t="s">
        <v>156</v>
      </c>
      <c r="D7" s="404" t="s">
        <v>157</v>
      </c>
      <c r="E7" s="404" t="s">
        <v>155</v>
      </c>
      <c r="F7" s="404" t="s">
        <v>156</v>
      </c>
      <c r="G7" s="403" t="s">
        <v>157</v>
      </c>
      <c r="H7" s="408" t="s">
        <v>154</v>
      </c>
      <c r="I7" s="455">
        <v>5</v>
      </c>
      <c r="J7" s="405">
        <v>6</v>
      </c>
      <c r="K7" s="451"/>
      <c r="L7" s="451">
        <v>4</v>
      </c>
      <c r="M7" s="451">
        <v>5</v>
      </c>
      <c r="N7" s="455">
        <v>6</v>
      </c>
      <c r="O7" s="454"/>
      <c r="P7" s="454"/>
      <c r="V7" s="484"/>
      <c r="W7" s="483"/>
      <c r="X7" s="266" t="s">
        <v>253</v>
      </c>
      <c r="Y7" s="266" t="s">
        <v>254</v>
      </c>
      <c r="Z7" s="266" t="s">
        <v>255</v>
      </c>
      <c r="AA7" s="266" t="s">
        <v>256</v>
      </c>
      <c r="AB7" s="266" t="s">
        <v>257</v>
      </c>
      <c r="AC7" s="266" t="s">
        <v>247</v>
      </c>
    </row>
    <row r="8" spans="1:256" ht="15">
      <c r="A8" s="410" t="s">
        <v>158</v>
      </c>
      <c r="B8" s="405">
        <f>B9+B24</f>
        <v>56360</v>
      </c>
      <c r="C8" s="405">
        <f>C9+C24</f>
        <v>64045</v>
      </c>
      <c r="D8" s="405">
        <f>D9+D24</f>
        <v>62775</v>
      </c>
      <c r="E8" s="405">
        <f>E9+E24</f>
        <v>69605</v>
      </c>
      <c r="F8" s="405"/>
      <c r="G8" s="405">
        <f>G9+G24</f>
        <v>69605</v>
      </c>
      <c r="H8" s="410" t="s">
        <v>159</v>
      </c>
      <c r="I8" s="405">
        <f aca="true" t="shared" si="0" ref="I8:N8">SUM(I9:I31)</f>
        <v>359497</v>
      </c>
      <c r="J8" s="405">
        <f t="shared" si="0"/>
        <v>387034</v>
      </c>
      <c r="K8" s="451">
        <f t="shared" si="0"/>
        <v>296840.69999999995</v>
      </c>
      <c r="L8" s="405">
        <f t="shared" si="0"/>
        <v>315392.8979</v>
      </c>
      <c r="M8" s="451">
        <f t="shared" si="0"/>
        <v>32728.9</v>
      </c>
      <c r="N8" s="405">
        <f t="shared" si="0"/>
        <v>348121.7979</v>
      </c>
      <c r="O8" s="456">
        <f>SUM(O9:O33)</f>
        <v>88595.61189999999</v>
      </c>
      <c r="P8" s="456">
        <f>SUM(P9:P33)</f>
        <v>8000</v>
      </c>
      <c r="Q8" s="456">
        <f>SUM(Q9:Q29)</f>
        <v>28995.52</v>
      </c>
      <c r="R8" s="456">
        <f>SUM(R9:R28)</f>
        <v>90025.3</v>
      </c>
      <c r="S8" s="456">
        <f>SUM(S9:S28)</f>
        <v>4392.840000000001</v>
      </c>
      <c r="T8" s="456">
        <f>SUM(T9:T34)</f>
        <v>128366.22413300001</v>
      </c>
      <c r="U8" s="485">
        <f>SUM(O8:T8)-S8</f>
        <v>343982.656033</v>
      </c>
      <c r="V8" s="485"/>
      <c r="W8" s="486"/>
      <c r="X8" s="487"/>
      <c r="Y8" s="447"/>
      <c r="Z8" s="478"/>
      <c r="AA8" s="47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/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8"/>
      <c r="FG8" s="468"/>
      <c r="FH8" s="468"/>
      <c r="FI8" s="468"/>
      <c r="FJ8" s="468"/>
      <c r="FK8" s="468"/>
      <c r="FL8" s="468"/>
      <c r="FM8" s="468"/>
      <c r="FN8" s="468"/>
      <c r="FO8" s="468"/>
      <c r="FP8" s="468"/>
      <c r="FQ8" s="468"/>
      <c r="FR8" s="468"/>
      <c r="FS8" s="468"/>
      <c r="FT8" s="468"/>
      <c r="FU8" s="468"/>
      <c r="FV8" s="468"/>
      <c r="FW8" s="468"/>
      <c r="FX8" s="468"/>
      <c r="FY8" s="468"/>
      <c r="FZ8" s="468"/>
      <c r="GA8" s="468"/>
      <c r="GB8" s="468"/>
      <c r="GC8" s="468"/>
      <c r="GD8" s="468"/>
      <c r="GE8" s="468"/>
      <c r="GF8" s="468"/>
      <c r="GG8" s="468"/>
      <c r="GH8" s="468"/>
      <c r="GI8" s="468"/>
      <c r="GJ8" s="468"/>
      <c r="GK8" s="468"/>
      <c r="GL8" s="468"/>
      <c r="GM8" s="468"/>
      <c r="GN8" s="468"/>
      <c r="GO8" s="468"/>
      <c r="GP8" s="468"/>
      <c r="GQ8" s="468"/>
      <c r="GR8" s="468"/>
      <c r="GS8" s="468"/>
      <c r="GT8" s="468"/>
      <c r="GU8" s="468"/>
      <c r="GV8" s="468"/>
      <c r="GW8" s="468"/>
      <c r="GX8" s="468"/>
      <c r="GY8" s="468"/>
      <c r="GZ8" s="468"/>
      <c r="HA8" s="468"/>
      <c r="HB8" s="468"/>
      <c r="HC8" s="468"/>
      <c r="HD8" s="468"/>
      <c r="HE8" s="468"/>
      <c r="HF8" s="468"/>
      <c r="HG8" s="468"/>
      <c r="HH8" s="468"/>
      <c r="HI8" s="468"/>
      <c r="HJ8" s="468"/>
      <c r="HK8" s="468"/>
      <c r="HL8" s="468"/>
      <c r="HM8" s="468"/>
      <c r="HN8" s="468"/>
      <c r="HO8" s="468"/>
      <c r="HP8" s="468"/>
      <c r="HQ8" s="468"/>
      <c r="HR8" s="468"/>
      <c r="HS8" s="468"/>
      <c r="HT8" s="468"/>
      <c r="HU8" s="468"/>
      <c r="HV8" s="468"/>
      <c r="HW8" s="468"/>
      <c r="HX8" s="468"/>
      <c r="HY8" s="468"/>
      <c r="HZ8" s="468"/>
      <c r="IA8" s="468"/>
      <c r="IB8" s="468"/>
      <c r="IC8" s="468"/>
      <c r="ID8" s="468"/>
      <c r="IE8" s="468"/>
      <c r="IF8" s="468"/>
      <c r="IG8" s="468"/>
      <c r="IH8" s="468"/>
      <c r="II8" s="468"/>
      <c r="IJ8" s="468"/>
      <c r="IK8" s="468"/>
      <c r="IL8" s="468"/>
      <c r="IM8" s="468"/>
      <c r="IN8" s="468"/>
      <c r="IO8" s="468"/>
      <c r="IP8" s="503"/>
      <c r="IQ8" s="503"/>
      <c r="IR8" s="503"/>
      <c r="IS8" s="503"/>
      <c r="IT8" s="503"/>
      <c r="IU8" s="503"/>
      <c r="IV8" s="503"/>
    </row>
    <row r="9" spans="1:256" s="377" customFormat="1" ht="15" customHeight="1">
      <c r="A9" s="411" t="s">
        <v>161</v>
      </c>
      <c r="B9" s="412">
        <f>SUM(B10:B23)</f>
        <v>25293</v>
      </c>
      <c r="C9" s="412">
        <f>SUM(C10:C23)</f>
        <v>25293</v>
      </c>
      <c r="D9" s="412">
        <f>SUM(D10:D23)</f>
        <v>23970</v>
      </c>
      <c r="E9" s="412">
        <f>SUM(E10:E23)</f>
        <v>26287</v>
      </c>
      <c r="F9" s="412"/>
      <c r="G9" s="412">
        <f>SUM(G10:G23)</f>
        <v>26287</v>
      </c>
      <c r="H9" s="411" t="s">
        <v>15</v>
      </c>
      <c r="I9" s="421">
        <v>26125</v>
      </c>
      <c r="J9" s="421">
        <f>'执行全县公共预算1'!G9</f>
        <v>26125</v>
      </c>
      <c r="K9" s="457">
        <f>'执行全县公共预算1'!H9</f>
        <v>20372</v>
      </c>
      <c r="L9" s="421">
        <v>18445.64</v>
      </c>
      <c r="M9" s="457">
        <f>5791.41-50+118-W9</f>
        <v>1998.9099999999999</v>
      </c>
      <c r="N9" s="421">
        <f>L9+M9</f>
        <v>20444.55</v>
      </c>
      <c r="O9" s="458">
        <f>179.974+26.55</f>
        <v>206.524</v>
      </c>
      <c r="P9" s="458"/>
      <c r="Q9" s="485">
        <v>159.8</v>
      </c>
      <c r="R9" s="485">
        <v>10994.77</v>
      </c>
      <c r="S9" s="485">
        <v>1620.22</v>
      </c>
      <c r="T9" s="485">
        <v>7084</v>
      </c>
      <c r="U9" s="485">
        <f>SUM(O9:T9)-S9</f>
        <v>18445.093999999997</v>
      </c>
      <c r="V9" s="485">
        <f>M9-W9</f>
        <v>-1861.5900000000001</v>
      </c>
      <c r="W9" s="486">
        <f>SUM(X9:AA9)</f>
        <v>3860.5</v>
      </c>
      <c r="X9" s="389">
        <v>3220.5</v>
      </c>
      <c r="Y9" s="490"/>
      <c r="Z9" s="496"/>
      <c r="AA9" s="496">
        <v>640</v>
      </c>
      <c r="AB9" s="497">
        <f>1930.91+118</f>
        <v>2048.91</v>
      </c>
      <c r="AC9" s="497"/>
      <c r="AD9" s="468">
        <f>SUM(X9:AC9)-50</f>
        <v>5859.41</v>
      </c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  <c r="GM9" s="468"/>
      <c r="GN9" s="468"/>
      <c r="GO9" s="468"/>
      <c r="GP9" s="468"/>
      <c r="GQ9" s="468"/>
      <c r="GR9" s="468"/>
      <c r="GS9" s="468"/>
      <c r="GT9" s="468"/>
      <c r="GU9" s="468"/>
      <c r="GV9" s="468"/>
      <c r="GW9" s="468"/>
      <c r="GX9" s="468"/>
      <c r="GY9" s="468"/>
      <c r="GZ9" s="468"/>
      <c r="HA9" s="468"/>
      <c r="HB9" s="468"/>
      <c r="HC9" s="468"/>
      <c r="HD9" s="468"/>
      <c r="HE9" s="468"/>
      <c r="HF9" s="468"/>
      <c r="HG9" s="468"/>
      <c r="HH9" s="468"/>
      <c r="HI9" s="468"/>
      <c r="HJ9" s="468"/>
      <c r="HK9" s="468"/>
      <c r="HL9" s="468"/>
      <c r="HM9" s="468"/>
      <c r="HN9" s="468"/>
      <c r="HO9" s="468"/>
      <c r="HP9" s="468"/>
      <c r="HQ9" s="468"/>
      <c r="HR9" s="468"/>
      <c r="HS9" s="468"/>
      <c r="HT9" s="468"/>
      <c r="HU9" s="468"/>
      <c r="HV9" s="468"/>
      <c r="HW9" s="468"/>
      <c r="HX9" s="468"/>
      <c r="HY9" s="468"/>
      <c r="HZ9" s="468"/>
      <c r="IA9" s="468"/>
      <c r="IB9" s="468"/>
      <c r="IC9" s="468"/>
      <c r="ID9" s="468"/>
      <c r="IE9" s="468"/>
      <c r="IF9" s="468"/>
      <c r="IG9" s="468"/>
      <c r="IH9" s="468"/>
      <c r="II9" s="468"/>
      <c r="IJ9" s="468"/>
      <c r="IK9" s="468"/>
      <c r="IL9" s="468"/>
      <c r="IM9" s="468"/>
      <c r="IN9" s="468"/>
      <c r="IO9" s="468"/>
      <c r="IP9" s="503"/>
      <c r="IQ9" s="503"/>
      <c r="IR9" s="503"/>
      <c r="IS9" s="503"/>
      <c r="IT9" s="503"/>
      <c r="IU9" s="503"/>
      <c r="IV9" s="503"/>
    </row>
    <row r="10" spans="1:30" ht="15" customHeight="1">
      <c r="A10" s="413" t="s">
        <v>162</v>
      </c>
      <c r="B10" s="414">
        <v>11275</v>
      </c>
      <c r="C10" s="412">
        <f>'执行全县公共预算1'!C10</f>
        <v>11275</v>
      </c>
      <c r="D10" s="412">
        <f>'执行全县公共预算1'!D10</f>
        <v>10039</v>
      </c>
      <c r="E10" s="415">
        <v>11481</v>
      </c>
      <c r="F10" s="412"/>
      <c r="G10" s="415">
        <v>11481</v>
      </c>
      <c r="H10" s="416" t="s">
        <v>16</v>
      </c>
      <c r="I10" s="414">
        <v>0</v>
      </c>
      <c r="J10" s="421">
        <f>'执行全县公共预算1'!G10</f>
        <v>0</v>
      </c>
      <c r="K10" s="457">
        <f>'执行全县公共预算1'!H10</f>
        <v>0</v>
      </c>
      <c r="L10" s="459">
        <v>0</v>
      </c>
      <c r="M10" s="457">
        <v>0</v>
      </c>
      <c r="N10" s="421">
        <f aca="true" t="shared" si="1" ref="N10:N31">L10+M10</f>
        <v>0</v>
      </c>
      <c r="O10" s="460"/>
      <c r="P10" s="460"/>
      <c r="Q10" s="485">
        <v>0</v>
      </c>
      <c r="R10" s="485"/>
      <c r="S10" s="485"/>
      <c r="T10" s="485"/>
      <c r="U10" s="485">
        <f aca="true" t="shared" si="2" ref="U10:U30">SUM(O10:T10)-S10</f>
        <v>0</v>
      </c>
      <c r="V10" s="485">
        <f aca="true" t="shared" si="3" ref="V10:V28">M10-W10</f>
        <v>0</v>
      </c>
      <c r="W10" s="486">
        <f aca="true" t="shared" si="4" ref="W10:W28">SUM(X10:AA10)</f>
        <v>0</v>
      </c>
      <c r="Y10" s="389"/>
      <c r="Z10" s="498"/>
      <c r="AA10" s="498"/>
      <c r="AB10" s="499"/>
      <c r="AC10" s="499"/>
      <c r="AD10" s="468">
        <f aca="true" t="shared" si="5" ref="AD10:AD30">SUM(X10:AC10)</f>
        <v>0</v>
      </c>
    </row>
    <row r="11" spans="1:30" ht="15" customHeight="1">
      <c r="A11" s="413" t="s">
        <v>163</v>
      </c>
      <c r="B11" s="414">
        <v>4200</v>
      </c>
      <c r="C11" s="412">
        <f>'执行全县公共预算1'!C11</f>
        <v>4200</v>
      </c>
      <c r="D11" s="412">
        <f>'执行全县公共预算1'!D11</f>
        <v>4092</v>
      </c>
      <c r="E11" s="415">
        <v>4228</v>
      </c>
      <c r="F11" s="412"/>
      <c r="G11" s="415">
        <v>4228</v>
      </c>
      <c r="H11" s="416" t="s">
        <v>17</v>
      </c>
      <c r="I11" s="414">
        <v>369</v>
      </c>
      <c r="J11" s="421">
        <f>'执行全县公共预算1'!G11</f>
        <v>369</v>
      </c>
      <c r="K11" s="457">
        <f>'执行全县公共预算1'!H11</f>
        <v>369</v>
      </c>
      <c r="L11" s="459">
        <v>275.29</v>
      </c>
      <c r="M11" s="457">
        <f>216.19-W11</f>
        <v>0</v>
      </c>
      <c r="N11" s="421">
        <f t="shared" si="1"/>
        <v>275.29</v>
      </c>
      <c r="O11" s="460">
        <v>105.29</v>
      </c>
      <c r="P11" s="460"/>
      <c r="Q11" s="485"/>
      <c r="R11" s="485"/>
      <c r="S11" s="485"/>
      <c r="T11" s="485">
        <v>170</v>
      </c>
      <c r="U11" s="485">
        <f t="shared" si="2"/>
        <v>275.29</v>
      </c>
      <c r="V11" s="485">
        <f t="shared" si="3"/>
        <v>-216.19</v>
      </c>
      <c r="W11" s="486">
        <f t="shared" si="4"/>
        <v>216.19</v>
      </c>
      <c r="X11" s="389">
        <v>216.19</v>
      </c>
      <c r="Y11" s="389"/>
      <c r="Z11" s="498"/>
      <c r="AA11" s="498"/>
      <c r="AB11" s="499"/>
      <c r="AC11" s="499"/>
      <c r="AD11" s="468">
        <f t="shared" si="5"/>
        <v>216.19</v>
      </c>
    </row>
    <row r="12" spans="1:30" ht="15" customHeight="1">
      <c r="A12" s="413" t="s">
        <v>164</v>
      </c>
      <c r="B12" s="414">
        <v>658</v>
      </c>
      <c r="C12" s="412">
        <f>'执行全县公共预算1'!C12</f>
        <v>658</v>
      </c>
      <c r="D12" s="412">
        <f>'执行全县公共预算1'!D12</f>
        <v>754</v>
      </c>
      <c r="E12" s="415">
        <v>798</v>
      </c>
      <c r="F12" s="412"/>
      <c r="G12" s="415">
        <v>798</v>
      </c>
      <c r="H12" s="416" t="s">
        <v>18</v>
      </c>
      <c r="I12" s="414">
        <v>10578</v>
      </c>
      <c r="J12" s="421">
        <f>'执行全县公共预算1'!G12</f>
        <v>10578</v>
      </c>
      <c r="K12" s="457">
        <f>'执行全县公共预算1'!H12</f>
        <v>10578</v>
      </c>
      <c r="L12" s="459">
        <v>12007.51</v>
      </c>
      <c r="M12" s="457">
        <f>1268.24-W12</f>
        <v>625.02</v>
      </c>
      <c r="N12" s="421">
        <f t="shared" si="1"/>
        <v>12632.53</v>
      </c>
      <c r="O12" s="460">
        <v>2539</v>
      </c>
      <c r="P12" s="460"/>
      <c r="Q12" s="485">
        <v>1508</v>
      </c>
      <c r="R12" s="485">
        <v>5099</v>
      </c>
      <c r="S12" s="485">
        <v>611.98</v>
      </c>
      <c r="T12" s="485">
        <v>2861.51198</v>
      </c>
      <c r="U12" s="485">
        <f t="shared" si="2"/>
        <v>12007.51198</v>
      </c>
      <c r="V12" s="485">
        <f t="shared" si="3"/>
        <v>-18.200000000000045</v>
      </c>
      <c r="W12" s="486">
        <f t="shared" si="4"/>
        <v>643.22</v>
      </c>
      <c r="X12" s="389">
        <v>643.22</v>
      </c>
      <c r="Y12" s="389"/>
      <c r="Z12" s="498"/>
      <c r="AA12" s="498"/>
      <c r="AB12" s="500">
        <f>723.02-98</f>
        <v>625.02</v>
      </c>
      <c r="AC12" s="499"/>
      <c r="AD12" s="468">
        <f t="shared" si="5"/>
        <v>1268.24</v>
      </c>
    </row>
    <row r="13" spans="1:30" ht="15" customHeight="1">
      <c r="A13" s="413" t="s">
        <v>165</v>
      </c>
      <c r="B13" s="414">
        <v>320</v>
      </c>
      <c r="C13" s="412">
        <f>'执行全县公共预算1'!C13</f>
        <v>320</v>
      </c>
      <c r="D13" s="412">
        <f>'执行全县公共预算1'!D13</f>
        <v>196</v>
      </c>
      <c r="E13" s="415">
        <v>220</v>
      </c>
      <c r="F13" s="412"/>
      <c r="G13" s="415">
        <v>220</v>
      </c>
      <c r="H13" s="416" t="s">
        <v>19</v>
      </c>
      <c r="I13" s="414">
        <v>55749</v>
      </c>
      <c r="J13" s="421">
        <f>'执行全县公共预算1'!G13</f>
        <v>57049</v>
      </c>
      <c r="K13" s="457">
        <f>'执行全县公共预算1'!H13</f>
        <v>51649</v>
      </c>
      <c r="L13" s="459">
        <f>58534.47</f>
        <v>58534.47</v>
      </c>
      <c r="M13" s="457">
        <f>1858.4-W13</f>
        <v>652.5</v>
      </c>
      <c r="N13" s="421">
        <f t="shared" si="1"/>
        <v>59186.97</v>
      </c>
      <c r="O13" s="460">
        <f>14115.23+116</f>
        <v>14231.23</v>
      </c>
      <c r="P13" s="460"/>
      <c r="Q13" s="485">
        <v>7017</v>
      </c>
      <c r="R13" s="485">
        <v>33453.03</v>
      </c>
      <c r="S13" s="485">
        <v>581.77</v>
      </c>
      <c r="T13" s="485">
        <v>3833.21</v>
      </c>
      <c r="U13" s="485">
        <f t="shared" si="2"/>
        <v>58534.469999999994</v>
      </c>
      <c r="V13" s="485">
        <f t="shared" si="3"/>
        <v>-553.4000000000001</v>
      </c>
      <c r="W13" s="486">
        <f t="shared" si="4"/>
        <v>1205.9</v>
      </c>
      <c r="X13" s="389">
        <v>371.9</v>
      </c>
      <c r="Y13" s="389">
        <v>834</v>
      </c>
      <c r="Z13" s="498"/>
      <c r="AA13" s="498"/>
      <c r="AB13" s="499">
        <v>652.56</v>
      </c>
      <c r="AC13" s="499"/>
      <c r="AD13" s="468">
        <f t="shared" si="5"/>
        <v>1858.46</v>
      </c>
    </row>
    <row r="14" spans="1:30" ht="15" customHeight="1">
      <c r="A14" s="413" t="s">
        <v>166</v>
      </c>
      <c r="B14" s="414">
        <v>1352</v>
      </c>
      <c r="C14" s="412">
        <f>'执行全县公共预算1'!C14</f>
        <v>1352</v>
      </c>
      <c r="D14" s="412">
        <f>'执行全县公共预算1'!D14</f>
        <v>1205</v>
      </c>
      <c r="E14" s="415">
        <v>1312</v>
      </c>
      <c r="F14" s="412"/>
      <c r="G14" s="415">
        <v>1312</v>
      </c>
      <c r="H14" s="416" t="s">
        <v>20</v>
      </c>
      <c r="I14" s="414">
        <v>305</v>
      </c>
      <c r="J14" s="421">
        <f>'执行全县公共预算1'!G14</f>
        <v>305</v>
      </c>
      <c r="K14" s="457">
        <f>'执行全县公共预算1'!H14</f>
        <v>165</v>
      </c>
      <c r="L14" s="459">
        <v>313.95</v>
      </c>
      <c r="M14" s="457">
        <f>65.14-W14</f>
        <v>35.14</v>
      </c>
      <c r="N14" s="421">
        <f t="shared" si="1"/>
        <v>349.09</v>
      </c>
      <c r="O14" s="460">
        <v>19</v>
      </c>
      <c r="P14" s="460"/>
      <c r="Q14" s="485">
        <v>234.91</v>
      </c>
      <c r="R14" s="485">
        <v>60.04</v>
      </c>
      <c r="S14" s="485">
        <v>8.35</v>
      </c>
      <c r="T14" s="485"/>
      <c r="U14" s="485">
        <f t="shared" si="2"/>
        <v>313.95</v>
      </c>
      <c r="V14" s="485">
        <f t="shared" si="3"/>
        <v>5.140000000000001</v>
      </c>
      <c r="W14" s="486">
        <f t="shared" si="4"/>
        <v>30</v>
      </c>
      <c r="X14" s="389">
        <v>30</v>
      </c>
      <c r="Y14" s="389"/>
      <c r="Z14" s="498"/>
      <c r="AA14" s="498"/>
      <c r="AB14" s="499">
        <v>35.14</v>
      </c>
      <c r="AC14" s="499"/>
      <c r="AD14" s="468">
        <f t="shared" si="5"/>
        <v>65.14</v>
      </c>
    </row>
    <row r="15" spans="1:30" ht="15" customHeight="1">
      <c r="A15" s="413" t="s">
        <v>167</v>
      </c>
      <c r="B15" s="414">
        <v>1104</v>
      </c>
      <c r="C15" s="412">
        <f>'执行全县公共预算1'!C15</f>
        <v>1104</v>
      </c>
      <c r="D15" s="412">
        <f>'执行全县公共预算1'!D15</f>
        <v>1193</v>
      </c>
      <c r="E15" s="417">
        <v>1232</v>
      </c>
      <c r="F15" s="412"/>
      <c r="G15" s="417">
        <v>1232</v>
      </c>
      <c r="H15" s="416" t="s">
        <v>168</v>
      </c>
      <c r="I15" s="414">
        <v>7152</v>
      </c>
      <c r="J15" s="421">
        <f>'执行全县公共预算1'!G15</f>
        <v>9152</v>
      </c>
      <c r="K15" s="457">
        <f>'执行全县公共预算1'!H15</f>
        <v>5517</v>
      </c>
      <c r="L15" s="459">
        <v>3327.48</v>
      </c>
      <c r="M15" s="457">
        <f>878.4-W15</f>
        <v>534</v>
      </c>
      <c r="N15" s="421">
        <f t="shared" si="1"/>
        <v>3861.48</v>
      </c>
      <c r="O15" s="460">
        <f>1069.7268+125</f>
        <v>1194.7268</v>
      </c>
      <c r="P15" s="460"/>
      <c r="Q15" s="485">
        <v>637.94</v>
      </c>
      <c r="R15" s="485">
        <v>1214.01</v>
      </c>
      <c r="S15" s="485">
        <v>177.76</v>
      </c>
      <c r="T15" s="485">
        <v>280.407533</v>
      </c>
      <c r="U15" s="485">
        <f t="shared" si="2"/>
        <v>3327.0843330000007</v>
      </c>
      <c r="V15" s="485">
        <f t="shared" si="3"/>
        <v>189.60000000000002</v>
      </c>
      <c r="W15" s="486">
        <f t="shared" si="4"/>
        <v>344.4</v>
      </c>
      <c r="X15" s="389">
        <v>344.4</v>
      </c>
      <c r="Y15" s="389"/>
      <c r="Z15" s="498"/>
      <c r="AA15" s="498"/>
      <c r="AB15" s="500">
        <f>554.04-20</f>
        <v>534.04</v>
      </c>
      <c r="AC15" s="499"/>
      <c r="AD15" s="468">
        <f t="shared" si="5"/>
        <v>878.4399999999999</v>
      </c>
    </row>
    <row r="16" spans="1:30" ht="15" customHeight="1">
      <c r="A16" s="413" t="s">
        <v>169</v>
      </c>
      <c r="B16" s="414">
        <v>520</v>
      </c>
      <c r="C16" s="412">
        <f>'执行全县公共预算1'!C16</f>
        <v>520</v>
      </c>
      <c r="D16" s="412">
        <f>'执行全县公共预算1'!D16</f>
        <v>549</v>
      </c>
      <c r="E16" s="415">
        <v>550</v>
      </c>
      <c r="F16" s="412"/>
      <c r="G16" s="415">
        <v>550</v>
      </c>
      <c r="H16" s="416" t="s">
        <v>22</v>
      </c>
      <c r="I16" s="414">
        <v>53220</v>
      </c>
      <c r="J16" s="421">
        <f>'执行全县公共预算1'!G16</f>
        <v>53220</v>
      </c>
      <c r="K16" s="457">
        <f>'执行全县公共预算1'!H16</f>
        <v>47491.5</v>
      </c>
      <c r="L16" s="459">
        <f>54257-0.4159</f>
        <v>54256.5841</v>
      </c>
      <c r="M16" s="457">
        <f>429.22-W16</f>
        <v>258.95000000000005</v>
      </c>
      <c r="N16" s="421">
        <f t="shared" si="1"/>
        <v>54515.5341</v>
      </c>
      <c r="O16" s="460">
        <v>18424.2711</v>
      </c>
      <c r="P16" s="460"/>
      <c r="Q16" s="485">
        <v>1006.58</v>
      </c>
      <c r="R16" s="485">
        <v>8766.1</v>
      </c>
      <c r="S16" s="485">
        <v>151.97</v>
      </c>
      <c r="T16" s="485">
        <v>26060</v>
      </c>
      <c r="U16" s="485">
        <f t="shared" si="2"/>
        <v>54256.951100000006</v>
      </c>
      <c r="V16" s="485">
        <f t="shared" si="3"/>
        <v>88.68000000000004</v>
      </c>
      <c r="W16" s="486">
        <f t="shared" si="4"/>
        <v>170.27</v>
      </c>
      <c r="X16" s="389">
        <v>170.27</v>
      </c>
      <c r="Y16" s="389"/>
      <c r="Z16" s="498"/>
      <c r="AA16" s="498"/>
      <c r="AB16" s="499">
        <v>258.95</v>
      </c>
      <c r="AC16" s="499"/>
      <c r="AD16" s="468">
        <f t="shared" si="5"/>
        <v>429.22</v>
      </c>
    </row>
    <row r="17" spans="1:30" ht="15" customHeight="1">
      <c r="A17" s="413" t="s">
        <v>170</v>
      </c>
      <c r="B17" s="414">
        <v>2480</v>
      </c>
      <c r="C17" s="412">
        <f>'执行全县公共预算1'!C17</f>
        <v>2480</v>
      </c>
      <c r="D17" s="412">
        <f>'执行全县公共预算1'!D17</f>
        <v>1977</v>
      </c>
      <c r="E17" s="415">
        <v>2188</v>
      </c>
      <c r="F17" s="412"/>
      <c r="G17" s="415">
        <v>2188</v>
      </c>
      <c r="H17" s="416" t="s">
        <v>171</v>
      </c>
      <c r="I17" s="414">
        <v>54915</v>
      </c>
      <c r="J17" s="421">
        <f>'执行全县公共预算1'!G17</f>
        <v>58915</v>
      </c>
      <c r="K17" s="457">
        <f>'执行全县公共预算1'!H17</f>
        <v>28796</v>
      </c>
      <c r="L17" s="459">
        <f>30867</f>
        <v>30867</v>
      </c>
      <c r="M17" s="457">
        <f>1454.41-W17</f>
        <v>631.3900000000001</v>
      </c>
      <c r="N17" s="421">
        <f t="shared" si="1"/>
        <v>31498.39</v>
      </c>
      <c r="O17" s="460">
        <v>4496.36</v>
      </c>
      <c r="P17" s="460">
        <v>3000</v>
      </c>
      <c r="Q17" s="485">
        <f>2369.08+52</f>
        <v>2421.08</v>
      </c>
      <c r="R17" s="485">
        <v>17693.58</v>
      </c>
      <c r="S17" s="485">
        <v>215.57</v>
      </c>
      <c r="T17" s="485">
        <v>3255.72082</v>
      </c>
      <c r="U17" s="485">
        <f t="shared" si="2"/>
        <v>30866.74082</v>
      </c>
      <c r="V17" s="485">
        <f t="shared" si="3"/>
        <v>-191.62999999999988</v>
      </c>
      <c r="W17" s="486">
        <f t="shared" si="4"/>
        <v>823.02</v>
      </c>
      <c r="X17" s="389">
        <v>577.02</v>
      </c>
      <c r="Y17" s="389"/>
      <c r="Z17" s="498">
        <v>246</v>
      </c>
      <c r="AA17" s="498"/>
      <c r="AB17" s="499">
        <v>631.29</v>
      </c>
      <c r="AC17" s="499"/>
      <c r="AD17" s="468">
        <f t="shared" si="5"/>
        <v>1454.31</v>
      </c>
    </row>
    <row r="18" spans="1:30" ht="15" customHeight="1">
      <c r="A18" s="413" t="s">
        <v>172</v>
      </c>
      <c r="B18" s="414">
        <v>1533</v>
      </c>
      <c r="C18" s="412">
        <f>'执行全县公共预算1'!C18</f>
        <v>1533</v>
      </c>
      <c r="D18" s="412">
        <f>'执行全县公共预算1'!D18</f>
        <v>1850</v>
      </c>
      <c r="E18" s="417">
        <v>1981</v>
      </c>
      <c r="F18" s="412"/>
      <c r="G18" s="417">
        <v>1981</v>
      </c>
      <c r="H18" s="416" t="s">
        <v>24</v>
      </c>
      <c r="I18" s="414">
        <v>16761</v>
      </c>
      <c r="J18" s="421">
        <f>'执行全县公共预算1'!G18</f>
        <v>16761</v>
      </c>
      <c r="K18" s="457">
        <f>'执行全县公共预算1'!H18</f>
        <v>12040</v>
      </c>
      <c r="L18" s="459">
        <v>1536.6309</v>
      </c>
      <c r="M18" s="457">
        <f>3170.55-W18</f>
        <v>2551.3</v>
      </c>
      <c r="N18" s="421">
        <f t="shared" si="1"/>
        <v>4087.9309000000003</v>
      </c>
      <c r="O18" s="460">
        <v>210.81</v>
      </c>
      <c r="P18" s="460"/>
      <c r="Q18" s="485">
        <v>1144</v>
      </c>
      <c r="R18" s="485">
        <v>116.59</v>
      </c>
      <c r="S18" s="485">
        <v>16.8</v>
      </c>
      <c r="T18" s="485">
        <v>65.2309</v>
      </c>
      <c r="U18" s="485">
        <f t="shared" si="2"/>
        <v>1536.6308999999999</v>
      </c>
      <c r="V18" s="485">
        <f t="shared" si="3"/>
        <v>1932.0500000000002</v>
      </c>
      <c r="W18" s="486">
        <f t="shared" si="4"/>
        <v>619.25</v>
      </c>
      <c r="X18" s="389">
        <v>619.25</v>
      </c>
      <c r="Y18" s="389"/>
      <c r="Z18" s="498"/>
      <c r="AA18" s="498"/>
      <c r="AB18" s="499">
        <v>552.3</v>
      </c>
      <c r="AC18" s="499">
        <v>2000</v>
      </c>
      <c r="AD18" s="468">
        <f t="shared" si="5"/>
        <v>3171.55</v>
      </c>
    </row>
    <row r="19" spans="1:30" ht="15" customHeight="1">
      <c r="A19" s="413" t="s">
        <v>173</v>
      </c>
      <c r="B19" s="414">
        <v>680</v>
      </c>
      <c r="C19" s="412">
        <f>'执行全县公共预算1'!C19</f>
        <v>680</v>
      </c>
      <c r="D19" s="412">
        <f>'执行全县公共预算1'!D19</f>
        <v>668</v>
      </c>
      <c r="E19" s="415">
        <v>725</v>
      </c>
      <c r="F19" s="412"/>
      <c r="G19" s="415">
        <v>725</v>
      </c>
      <c r="H19" s="416" t="s">
        <v>25</v>
      </c>
      <c r="I19" s="414">
        <v>17446</v>
      </c>
      <c r="J19" s="421">
        <f>'执行全县公共预算1'!G19</f>
        <v>17446</v>
      </c>
      <c r="K19" s="457">
        <f>'执行全县公共预算1'!H19</f>
        <v>12768.9</v>
      </c>
      <c r="L19" s="459">
        <f>5868</f>
        <v>5868</v>
      </c>
      <c r="M19" s="457">
        <f>2128.1-W19</f>
        <v>1550</v>
      </c>
      <c r="N19" s="421">
        <f t="shared" si="1"/>
        <v>7418</v>
      </c>
      <c r="O19" s="460"/>
      <c r="P19" s="460"/>
      <c r="Q19" s="485">
        <v>482.74</v>
      </c>
      <c r="R19" s="485">
        <v>1818.2</v>
      </c>
      <c r="S19" s="485">
        <v>332.51</v>
      </c>
      <c r="T19" s="485">
        <v>3567</v>
      </c>
      <c r="U19" s="485">
        <f t="shared" si="2"/>
        <v>5867.94</v>
      </c>
      <c r="V19" s="485">
        <f t="shared" si="3"/>
        <v>971.9</v>
      </c>
      <c r="W19" s="486">
        <f t="shared" si="4"/>
        <v>578.1</v>
      </c>
      <c r="X19" s="389">
        <v>578.1</v>
      </c>
      <c r="Y19" s="389"/>
      <c r="Z19" s="498"/>
      <c r="AA19" s="498"/>
      <c r="AB19" s="499">
        <v>1550</v>
      </c>
      <c r="AC19" s="499"/>
      <c r="AD19" s="468">
        <f t="shared" si="5"/>
        <v>2128.1</v>
      </c>
    </row>
    <row r="20" spans="1:30" ht="15" customHeight="1">
      <c r="A20" s="413" t="s">
        <v>174</v>
      </c>
      <c r="B20" s="414">
        <v>300</v>
      </c>
      <c r="C20" s="412">
        <f>'执行全县公共预算1'!C20</f>
        <v>300</v>
      </c>
      <c r="D20" s="412">
        <f>'执行全县公共预算1'!D20</f>
        <v>39</v>
      </c>
      <c r="E20" s="415">
        <v>200</v>
      </c>
      <c r="F20" s="412"/>
      <c r="G20" s="415">
        <v>200</v>
      </c>
      <c r="H20" s="416" t="s">
        <v>26</v>
      </c>
      <c r="I20" s="414">
        <v>51830</v>
      </c>
      <c r="J20" s="421">
        <f>'执行全县公共预算1'!G20</f>
        <v>61530</v>
      </c>
      <c r="K20" s="457">
        <f>'执行全县公共预算1'!H20</f>
        <v>49687</v>
      </c>
      <c r="L20" s="459">
        <f>61522</f>
        <v>61522</v>
      </c>
      <c r="M20" s="457">
        <f>3115.68-W20</f>
        <v>1720.86</v>
      </c>
      <c r="N20" s="421">
        <f t="shared" si="1"/>
        <v>63242.86</v>
      </c>
      <c r="O20" s="460">
        <f>40045.4+1060</f>
        <v>41105.4</v>
      </c>
      <c r="P20" s="460"/>
      <c r="Q20" s="485">
        <v>7140.97</v>
      </c>
      <c r="R20" s="485">
        <v>3249.52</v>
      </c>
      <c r="S20" s="485">
        <v>420.63</v>
      </c>
      <c r="T20" s="485">
        <v>10026</v>
      </c>
      <c r="U20" s="485">
        <f t="shared" si="2"/>
        <v>61521.89</v>
      </c>
      <c r="V20" s="485">
        <f t="shared" si="3"/>
        <v>326.03999999999996</v>
      </c>
      <c r="W20" s="486">
        <f t="shared" si="4"/>
        <v>1394.82</v>
      </c>
      <c r="X20" s="389">
        <v>1394.82</v>
      </c>
      <c r="Y20" s="389"/>
      <c r="Z20" s="498"/>
      <c r="AA20" s="498"/>
      <c r="AB20" s="499">
        <v>1720.86</v>
      </c>
      <c r="AC20" s="499"/>
      <c r="AD20" s="468">
        <f t="shared" si="5"/>
        <v>3115.68</v>
      </c>
    </row>
    <row r="21" spans="1:30" ht="15" customHeight="1">
      <c r="A21" s="413" t="s">
        <v>175</v>
      </c>
      <c r="B21" s="414">
        <v>851</v>
      </c>
      <c r="C21" s="412">
        <f>'执行全县公共预算1'!C21</f>
        <v>851</v>
      </c>
      <c r="D21" s="412">
        <f>'执行全县公共预算1'!D21</f>
        <v>1389</v>
      </c>
      <c r="E21" s="415">
        <v>1337</v>
      </c>
      <c r="F21" s="412"/>
      <c r="G21" s="415">
        <v>1337</v>
      </c>
      <c r="H21" s="416" t="s">
        <v>27</v>
      </c>
      <c r="I21" s="414">
        <v>8214</v>
      </c>
      <c r="J21" s="421">
        <f>'执行全县公共预算1'!G21</f>
        <v>18214</v>
      </c>
      <c r="K21" s="457">
        <f>'执行全县公共预算1'!H21</f>
        <v>13608</v>
      </c>
      <c r="L21" s="459">
        <f>15949</f>
        <v>15949</v>
      </c>
      <c r="M21" s="457">
        <f>1387.85-W21</f>
        <v>1132.35</v>
      </c>
      <c r="N21" s="421">
        <f t="shared" si="1"/>
        <v>17081.35</v>
      </c>
      <c r="O21" s="460">
        <v>4978.55</v>
      </c>
      <c r="P21" s="460">
        <v>5000</v>
      </c>
      <c r="Q21" s="485">
        <v>5518.3</v>
      </c>
      <c r="R21" s="485">
        <v>297.23</v>
      </c>
      <c r="S21" s="485">
        <v>48.4</v>
      </c>
      <c r="T21" s="485">
        <v>155.12</v>
      </c>
      <c r="U21" s="485">
        <f t="shared" si="2"/>
        <v>15949.199999999999</v>
      </c>
      <c r="V21" s="485">
        <f t="shared" si="3"/>
        <v>876.8499999999999</v>
      </c>
      <c r="W21" s="486">
        <f t="shared" si="4"/>
        <v>255.5</v>
      </c>
      <c r="X21" s="389">
        <v>255.5</v>
      </c>
      <c r="Y21" s="389"/>
      <c r="Z21" s="498"/>
      <c r="AA21" s="498"/>
      <c r="AB21" s="499">
        <v>1132.35</v>
      </c>
      <c r="AC21" s="499"/>
      <c r="AD21" s="468">
        <f t="shared" si="5"/>
        <v>1387.85</v>
      </c>
    </row>
    <row r="22" spans="1:30" ht="15" customHeight="1">
      <c r="A22" s="413" t="s">
        <v>176</v>
      </c>
      <c r="B22" s="414">
        <v>20</v>
      </c>
      <c r="C22" s="412">
        <f>'执行全县公共预算1'!C22</f>
        <v>20</v>
      </c>
      <c r="D22" s="412">
        <f>'执行全县公共预算1'!D22</f>
        <v>30</v>
      </c>
      <c r="E22" s="417">
        <v>28</v>
      </c>
      <c r="F22" s="412"/>
      <c r="G22" s="417">
        <v>28</v>
      </c>
      <c r="H22" s="416" t="s">
        <v>177</v>
      </c>
      <c r="I22" s="414">
        <v>757</v>
      </c>
      <c r="J22" s="421">
        <f>'执行全县公共预算1'!G22</f>
        <v>757</v>
      </c>
      <c r="K22" s="457">
        <f>'执行全县公共预算1'!H22</f>
        <v>530</v>
      </c>
      <c r="L22" s="459">
        <v>303.95</v>
      </c>
      <c r="M22" s="457">
        <f>1072.75-W22</f>
        <v>192.75</v>
      </c>
      <c r="N22" s="421">
        <f t="shared" si="1"/>
        <v>496.7</v>
      </c>
      <c r="O22" s="460">
        <v>84.7</v>
      </c>
      <c r="P22" s="460"/>
      <c r="Q22" s="485">
        <v>1</v>
      </c>
      <c r="R22" s="485">
        <v>175.85</v>
      </c>
      <c r="S22" s="485">
        <v>28.02</v>
      </c>
      <c r="T22" s="485">
        <v>42.4</v>
      </c>
      <c r="U22" s="485">
        <f t="shared" si="2"/>
        <v>303.95</v>
      </c>
      <c r="V22" s="485">
        <f t="shared" si="3"/>
        <v>-687.25</v>
      </c>
      <c r="W22" s="486">
        <f t="shared" si="4"/>
        <v>880</v>
      </c>
      <c r="X22" s="389">
        <v>880</v>
      </c>
      <c r="Y22" s="389"/>
      <c r="Z22" s="498"/>
      <c r="AA22" s="498"/>
      <c r="AB22" s="499">
        <v>192.75</v>
      </c>
      <c r="AC22" s="499"/>
      <c r="AD22" s="468">
        <f t="shared" si="5"/>
        <v>1072.75</v>
      </c>
    </row>
    <row r="23" spans="1:30" ht="15" customHeight="1">
      <c r="A23" s="413" t="s">
        <v>178</v>
      </c>
      <c r="B23" s="414">
        <v>0</v>
      </c>
      <c r="C23" s="412">
        <f>'执行全县公共预算1'!C23</f>
        <v>0</v>
      </c>
      <c r="D23" s="412">
        <f>'执行全县公共预算1'!D23</f>
        <v>-11</v>
      </c>
      <c r="E23" s="417">
        <v>7</v>
      </c>
      <c r="F23" s="412"/>
      <c r="G23" s="417">
        <v>7</v>
      </c>
      <c r="H23" s="416" t="s">
        <v>29</v>
      </c>
      <c r="I23" s="414">
        <v>10</v>
      </c>
      <c r="J23" s="421">
        <f>'执行全县公共预算1'!G23</f>
        <v>10</v>
      </c>
      <c r="K23" s="457">
        <f>'执行全县公共预算1'!H23</f>
        <v>10</v>
      </c>
      <c r="L23" s="459">
        <v>212</v>
      </c>
      <c r="M23" s="457">
        <v>0</v>
      </c>
      <c r="N23" s="421">
        <f t="shared" si="1"/>
        <v>212</v>
      </c>
      <c r="O23" s="460">
        <v>6</v>
      </c>
      <c r="P23" s="460"/>
      <c r="Q23" s="485">
        <v>206</v>
      </c>
      <c r="R23" s="485"/>
      <c r="S23" s="485"/>
      <c r="T23" s="485"/>
      <c r="U23" s="485">
        <f t="shared" si="2"/>
        <v>212</v>
      </c>
      <c r="V23" s="485">
        <f t="shared" si="3"/>
        <v>0</v>
      </c>
      <c r="W23" s="486">
        <f t="shared" si="4"/>
        <v>0</v>
      </c>
      <c r="Y23" s="389"/>
      <c r="Z23" s="498"/>
      <c r="AA23" s="498"/>
      <c r="AB23" s="499"/>
      <c r="AC23" s="499"/>
      <c r="AD23" s="468">
        <f t="shared" si="5"/>
        <v>0</v>
      </c>
    </row>
    <row r="24" spans="1:30" ht="15" customHeight="1">
      <c r="A24" s="416" t="s">
        <v>179</v>
      </c>
      <c r="B24" s="415">
        <v>31067</v>
      </c>
      <c r="C24" s="412">
        <f>'执行全县公共预算1'!C24</f>
        <v>38752</v>
      </c>
      <c r="D24" s="412">
        <f>SUM(D25:D31)</f>
        <v>38805</v>
      </c>
      <c r="E24" s="415">
        <f>SUM(E25:E31)</f>
        <v>43318</v>
      </c>
      <c r="F24" s="412"/>
      <c r="G24" s="415">
        <f>SUM(G25:G31)</f>
        <v>43318</v>
      </c>
      <c r="H24" s="416" t="s">
        <v>30</v>
      </c>
      <c r="I24" s="414">
        <v>0</v>
      </c>
      <c r="J24" s="421">
        <f>'执行全县公共预算1'!G24</f>
        <v>0</v>
      </c>
      <c r="K24" s="457">
        <f>'执行全县公共预算1'!H24</f>
        <v>0</v>
      </c>
      <c r="L24" s="459">
        <v>0</v>
      </c>
      <c r="M24" s="457">
        <v>0</v>
      </c>
      <c r="N24" s="421">
        <f t="shared" si="1"/>
        <v>0</v>
      </c>
      <c r="O24" s="460"/>
      <c r="P24" s="460"/>
      <c r="Q24" s="485"/>
      <c r="R24" s="485"/>
      <c r="S24" s="485"/>
      <c r="T24" s="485"/>
      <c r="U24" s="485">
        <f t="shared" si="2"/>
        <v>0</v>
      </c>
      <c r="V24" s="485">
        <f t="shared" si="3"/>
        <v>0</v>
      </c>
      <c r="W24" s="486">
        <f t="shared" si="4"/>
        <v>0</v>
      </c>
      <c r="Y24" s="389"/>
      <c r="Z24" s="498"/>
      <c r="AA24" s="498"/>
      <c r="AB24" s="499"/>
      <c r="AC24" s="499"/>
      <c r="AD24" s="468">
        <f t="shared" si="5"/>
        <v>0</v>
      </c>
    </row>
    <row r="25" spans="1:30" ht="15" customHeight="1">
      <c r="A25" s="413" t="s">
        <v>180</v>
      </c>
      <c r="B25" s="414">
        <v>2000</v>
      </c>
      <c r="C25" s="412">
        <f>'执行全县公共预算1'!C25</f>
        <v>2000</v>
      </c>
      <c r="D25" s="412">
        <f>'执行全县公共预算1'!D25</f>
        <v>1579</v>
      </c>
      <c r="E25" s="418">
        <v>1659</v>
      </c>
      <c r="F25" s="412"/>
      <c r="G25" s="418">
        <v>1659</v>
      </c>
      <c r="H25" s="416" t="s">
        <v>181</v>
      </c>
      <c r="I25" s="414">
        <v>1953</v>
      </c>
      <c r="J25" s="421">
        <f>'执行全县公共预算1'!G25</f>
        <v>1953</v>
      </c>
      <c r="K25" s="457">
        <f>'执行全县公共预算1'!H25</f>
        <v>1953</v>
      </c>
      <c r="L25" s="459">
        <v>810</v>
      </c>
      <c r="M25" s="457">
        <f>1469.7-W25</f>
        <v>1066.7</v>
      </c>
      <c r="N25" s="421">
        <f t="shared" si="1"/>
        <v>1876.7</v>
      </c>
      <c r="O25" s="460"/>
      <c r="P25" s="460"/>
      <c r="Q25" s="485"/>
      <c r="R25" s="485">
        <v>661.89</v>
      </c>
      <c r="S25" s="485">
        <v>132.47</v>
      </c>
      <c r="T25" s="485">
        <v>148</v>
      </c>
      <c r="U25" s="485">
        <f t="shared" si="2"/>
        <v>809.89</v>
      </c>
      <c r="V25" s="485">
        <f t="shared" si="3"/>
        <v>663.7</v>
      </c>
      <c r="W25" s="486">
        <f t="shared" si="4"/>
        <v>403</v>
      </c>
      <c r="X25" s="389">
        <v>403</v>
      </c>
      <c r="Y25" s="389"/>
      <c r="Z25" s="498"/>
      <c r="AA25" s="498"/>
      <c r="AB25" s="499">
        <v>1066.7</v>
      </c>
      <c r="AC25" s="499"/>
      <c r="AD25" s="468">
        <f t="shared" si="5"/>
        <v>1469.7</v>
      </c>
    </row>
    <row r="26" spans="1:30" ht="15" customHeight="1">
      <c r="A26" s="413" t="s">
        <v>182</v>
      </c>
      <c r="B26" s="414">
        <v>3200</v>
      </c>
      <c r="C26" s="412">
        <f>'执行全县公共预算1'!C26</f>
        <v>3200</v>
      </c>
      <c r="D26" s="412">
        <f>'执行全县公共预算1'!D26</f>
        <v>1958</v>
      </c>
      <c r="E26" s="418">
        <v>2700</v>
      </c>
      <c r="F26" s="412"/>
      <c r="G26" s="418">
        <v>2700</v>
      </c>
      <c r="H26" s="416" t="s">
        <v>32</v>
      </c>
      <c r="I26" s="414">
        <v>7358</v>
      </c>
      <c r="J26" s="421">
        <f>'执行全县公共预算1'!G26</f>
        <v>7358</v>
      </c>
      <c r="K26" s="457">
        <f>'执行全县公共预算1'!H26</f>
        <v>5799.3</v>
      </c>
      <c r="L26" s="459">
        <v>7708</v>
      </c>
      <c r="M26" s="457">
        <f>327-W26</f>
        <v>210</v>
      </c>
      <c r="N26" s="421">
        <f t="shared" si="1"/>
        <v>7918</v>
      </c>
      <c r="O26" s="460">
        <v>184.75</v>
      </c>
      <c r="P26" s="460"/>
      <c r="Q26" s="485">
        <v>894.7</v>
      </c>
      <c r="R26" s="485">
        <v>6096.22</v>
      </c>
      <c r="S26" s="485"/>
      <c r="T26" s="485">
        <v>532</v>
      </c>
      <c r="U26" s="485">
        <f t="shared" si="2"/>
        <v>7707.67</v>
      </c>
      <c r="V26" s="485">
        <f t="shared" si="3"/>
        <v>93</v>
      </c>
      <c r="W26" s="486">
        <f t="shared" si="4"/>
        <v>117</v>
      </c>
      <c r="X26" s="389">
        <v>117</v>
      </c>
      <c r="Y26" s="389"/>
      <c r="Z26" s="498"/>
      <c r="AA26" s="498"/>
      <c r="AB26" s="499">
        <v>210</v>
      </c>
      <c r="AC26" s="499"/>
      <c r="AD26" s="468">
        <f t="shared" si="5"/>
        <v>327</v>
      </c>
    </row>
    <row r="27" spans="1:30" ht="15" customHeight="1">
      <c r="A27" s="413" t="s">
        <v>183</v>
      </c>
      <c r="B27" s="414">
        <v>2700</v>
      </c>
      <c r="C27" s="412">
        <f>'执行全县公共预算1'!C27</f>
        <v>2700</v>
      </c>
      <c r="D27" s="412">
        <f>'执行全县公共预算1'!D27</f>
        <v>3745</v>
      </c>
      <c r="E27" s="418">
        <v>8010</v>
      </c>
      <c r="F27" s="412"/>
      <c r="G27" s="418">
        <v>8010</v>
      </c>
      <c r="H27" s="416" t="s">
        <v>33</v>
      </c>
      <c r="I27" s="414">
        <v>1686</v>
      </c>
      <c r="J27" s="421">
        <f>'执行全县公共预算1'!G27</f>
        <v>1686</v>
      </c>
      <c r="K27" s="457">
        <f>'执行全县公共预算1'!H27</f>
        <v>901</v>
      </c>
      <c r="L27" s="459">
        <v>1403.2</v>
      </c>
      <c r="M27" s="457">
        <f>442-W27</f>
        <v>142</v>
      </c>
      <c r="N27" s="421">
        <f t="shared" si="1"/>
        <v>1545.2</v>
      </c>
      <c r="O27" s="460">
        <v>809</v>
      </c>
      <c r="P27" s="460"/>
      <c r="Q27" s="485">
        <v>522.5</v>
      </c>
      <c r="R27" s="485">
        <v>69.25</v>
      </c>
      <c r="S27" s="485">
        <v>13.71</v>
      </c>
      <c r="T27" s="485">
        <v>2.45</v>
      </c>
      <c r="U27" s="485">
        <f t="shared" si="2"/>
        <v>1403.2</v>
      </c>
      <c r="V27" s="485">
        <f t="shared" si="3"/>
        <v>-158</v>
      </c>
      <c r="W27" s="486">
        <f t="shared" si="4"/>
        <v>300</v>
      </c>
      <c r="X27" s="389">
        <v>300</v>
      </c>
      <c r="Y27" s="389"/>
      <c r="Z27" s="498"/>
      <c r="AA27" s="498"/>
      <c r="AB27" s="499">
        <v>141.1</v>
      </c>
      <c r="AC27" s="499"/>
      <c r="AD27" s="468">
        <f t="shared" si="5"/>
        <v>441.1</v>
      </c>
    </row>
    <row r="28" spans="1:30" ht="15" customHeight="1">
      <c r="A28" s="413" t="s">
        <v>184</v>
      </c>
      <c r="B28" s="414">
        <v>0</v>
      </c>
      <c r="C28" s="412">
        <f>'执行全县公共预算1'!C28</f>
        <v>0</v>
      </c>
      <c r="D28" s="412">
        <f>'执行全县公共预算1'!D28</f>
        <v>0</v>
      </c>
      <c r="E28" s="419"/>
      <c r="F28" s="412"/>
      <c r="G28" s="419"/>
      <c r="H28" s="416" t="s">
        <v>34</v>
      </c>
      <c r="I28" s="414">
        <v>1061</v>
      </c>
      <c r="J28" s="421">
        <f>'执行全县公共预算1'!G28</f>
        <v>1061</v>
      </c>
      <c r="K28" s="457">
        <f>'执行全县公共预算1'!H28</f>
        <v>1061</v>
      </c>
      <c r="L28" s="459">
        <v>874.8929</v>
      </c>
      <c r="M28" s="457">
        <f>318.86-W28</f>
        <v>160.03</v>
      </c>
      <c r="N28" s="421">
        <f t="shared" si="1"/>
        <v>1034.9229</v>
      </c>
      <c r="O28" s="460"/>
      <c r="P28" s="460"/>
      <c r="Q28" s="485">
        <v>100</v>
      </c>
      <c r="R28" s="485">
        <v>260.02</v>
      </c>
      <c r="S28" s="485">
        <v>32.68</v>
      </c>
      <c r="T28" s="485">
        <v>514.8729</v>
      </c>
      <c r="U28" s="485">
        <f t="shared" si="2"/>
        <v>874.8928999999999</v>
      </c>
      <c r="V28" s="485">
        <f t="shared" si="3"/>
        <v>1.1999999999999886</v>
      </c>
      <c r="W28" s="486">
        <f t="shared" si="4"/>
        <v>158.83</v>
      </c>
      <c r="X28" s="389">
        <v>158.83</v>
      </c>
      <c r="Y28" s="389"/>
      <c r="Z28" s="498"/>
      <c r="AA28" s="498"/>
      <c r="AB28" s="499">
        <v>160.03</v>
      </c>
      <c r="AC28" s="499"/>
      <c r="AD28" s="468">
        <f t="shared" si="5"/>
        <v>318.86</v>
      </c>
    </row>
    <row r="29" spans="1:30" ht="16.5" customHeight="1">
      <c r="A29" s="413" t="s">
        <v>185</v>
      </c>
      <c r="B29" s="414">
        <v>22792</v>
      </c>
      <c r="C29" s="412">
        <f>'执行全县公共预算1'!C29</f>
        <v>30477</v>
      </c>
      <c r="D29" s="412">
        <f>'执行全县公共预算1'!D29</f>
        <v>30863</v>
      </c>
      <c r="E29" s="418">
        <v>30469</v>
      </c>
      <c r="F29" s="412"/>
      <c r="G29" s="418">
        <v>30469</v>
      </c>
      <c r="H29" s="416" t="s">
        <v>186</v>
      </c>
      <c r="I29" s="414">
        <v>35066</v>
      </c>
      <c r="J29" s="421">
        <f>'执行全县公共预算1'!G29</f>
        <v>35603</v>
      </c>
      <c r="K29" s="457">
        <f>'执行全县公共预算1'!H29</f>
        <v>24603</v>
      </c>
      <c r="L29" s="461">
        <f>31690</f>
        <v>31690</v>
      </c>
      <c r="M29" s="457">
        <f>19000-151</f>
        <v>18849</v>
      </c>
      <c r="N29" s="421">
        <f t="shared" si="1"/>
        <v>50539</v>
      </c>
      <c r="O29" s="460"/>
      <c r="P29" s="460"/>
      <c r="Q29" s="485"/>
      <c r="R29" s="485"/>
      <c r="S29" s="485"/>
      <c r="T29" s="485">
        <v>31690</v>
      </c>
      <c r="U29" s="485">
        <f t="shared" si="2"/>
        <v>31690</v>
      </c>
      <c r="V29" s="485"/>
      <c r="W29" s="486"/>
      <c r="Y29" s="389"/>
      <c r="Z29" s="498"/>
      <c r="AA29" s="498"/>
      <c r="AB29" s="499">
        <v>19000</v>
      </c>
      <c r="AC29" s="499"/>
      <c r="AD29" s="468">
        <f t="shared" si="5"/>
        <v>19000</v>
      </c>
    </row>
    <row r="30" spans="1:30" ht="15" customHeight="1">
      <c r="A30" s="413" t="s">
        <v>187</v>
      </c>
      <c r="B30" s="414">
        <v>375</v>
      </c>
      <c r="C30" s="412">
        <f>'执行全县公共预算1'!C30</f>
        <v>375</v>
      </c>
      <c r="D30" s="412">
        <f>'执行全县公共预算1'!D30</f>
        <v>660</v>
      </c>
      <c r="E30" s="418">
        <v>480</v>
      </c>
      <c r="F30" s="412"/>
      <c r="G30" s="418">
        <v>480</v>
      </c>
      <c r="H30" s="416" t="s">
        <v>188</v>
      </c>
      <c r="I30" s="414">
        <v>8942</v>
      </c>
      <c r="J30" s="421">
        <f>'执行全县公共预算1'!G30</f>
        <v>8942</v>
      </c>
      <c r="K30" s="457">
        <f>'执行全县公共预算1'!H30</f>
        <v>8942</v>
      </c>
      <c r="L30" s="459">
        <f>9487.3</f>
        <v>9487.3</v>
      </c>
      <c r="M30" s="457">
        <f>217+151</f>
        <v>368</v>
      </c>
      <c r="N30" s="421">
        <f t="shared" si="1"/>
        <v>9855.3</v>
      </c>
      <c r="O30" s="460"/>
      <c r="P30" s="460"/>
      <c r="Q30" s="485"/>
      <c r="R30" s="485"/>
      <c r="S30" s="485"/>
      <c r="T30" s="485">
        <v>9487.3</v>
      </c>
      <c r="U30" s="485">
        <f t="shared" si="2"/>
        <v>9487.3</v>
      </c>
      <c r="V30" s="485"/>
      <c r="W30" s="486"/>
      <c r="Y30" s="389"/>
      <c r="Z30" s="498"/>
      <c r="AA30" s="498"/>
      <c r="AB30" s="499">
        <v>217</v>
      </c>
      <c r="AC30" s="499"/>
      <c r="AD30" s="468">
        <f t="shared" si="5"/>
        <v>217</v>
      </c>
    </row>
    <row r="31" spans="1:20" ht="24" customHeight="1">
      <c r="A31" s="413" t="s">
        <v>189</v>
      </c>
      <c r="B31" s="414"/>
      <c r="C31" s="412">
        <f>'执行全县公共预算1'!C31</f>
        <v>0</v>
      </c>
      <c r="D31" s="412">
        <f>'执行全县公共预算1'!D31</f>
        <v>0</v>
      </c>
      <c r="E31" s="418"/>
      <c r="F31" s="412"/>
      <c r="G31" s="418"/>
      <c r="H31" s="416" t="s">
        <v>190</v>
      </c>
      <c r="I31" s="414"/>
      <c r="J31" s="421">
        <f>'执行全县公共预算1'!G31</f>
        <v>0</v>
      </c>
      <c r="K31" s="457">
        <f>'执行全县公共预算1'!H31</f>
        <v>0</v>
      </c>
      <c r="L31" s="459">
        <v>0</v>
      </c>
      <c r="M31" s="457">
        <v>50</v>
      </c>
      <c r="N31" s="421">
        <f t="shared" si="1"/>
        <v>50</v>
      </c>
      <c r="O31" s="460"/>
      <c r="P31" s="460"/>
      <c r="Q31" s="485"/>
      <c r="R31" s="485"/>
      <c r="S31" s="485"/>
      <c r="T31" s="485"/>
    </row>
    <row r="32" spans="1:256" s="377" customFormat="1" ht="21" customHeight="1">
      <c r="A32" s="420"/>
      <c r="B32" s="421"/>
      <c r="C32" s="421"/>
      <c r="D32" s="422"/>
      <c r="E32" s="421"/>
      <c r="F32" s="422"/>
      <c r="G32" s="421"/>
      <c r="H32" s="423" t="s">
        <v>191</v>
      </c>
      <c r="I32" s="462">
        <v>3632</v>
      </c>
      <c r="J32" s="462">
        <v>3632</v>
      </c>
      <c r="K32" s="463">
        <v>285.37</v>
      </c>
      <c r="L32" s="462">
        <v>3154</v>
      </c>
      <c r="M32" s="463"/>
      <c r="N32" s="462">
        <v>3154</v>
      </c>
      <c r="O32" s="464"/>
      <c r="P32" s="464"/>
      <c r="Q32" s="488"/>
      <c r="R32" s="488"/>
      <c r="S32" s="488"/>
      <c r="T32" s="488"/>
      <c r="U32" s="468"/>
      <c r="V32" s="468"/>
      <c r="W32" s="489"/>
      <c r="X32" s="490"/>
      <c r="Y32" s="447"/>
      <c r="Z32" s="478"/>
      <c r="AA32" s="47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68"/>
      <c r="DY32" s="468"/>
      <c r="DZ32" s="468"/>
      <c r="EA32" s="468"/>
      <c r="EB32" s="468"/>
      <c r="EC32" s="468"/>
      <c r="ED32" s="468"/>
      <c r="EE32" s="468"/>
      <c r="EF32" s="468"/>
      <c r="EG32" s="468"/>
      <c r="EH32" s="468"/>
      <c r="EI32" s="468"/>
      <c r="EJ32" s="468"/>
      <c r="EK32" s="468"/>
      <c r="EL32" s="468"/>
      <c r="EM32" s="468"/>
      <c r="EN32" s="468"/>
      <c r="EO32" s="468"/>
      <c r="EP32" s="468"/>
      <c r="EQ32" s="468"/>
      <c r="ER32" s="468"/>
      <c r="ES32" s="468"/>
      <c r="ET32" s="468"/>
      <c r="EU32" s="468"/>
      <c r="EV32" s="468"/>
      <c r="EW32" s="468"/>
      <c r="EX32" s="468"/>
      <c r="EY32" s="468"/>
      <c r="EZ32" s="468"/>
      <c r="FA32" s="468"/>
      <c r="FB32" s="468"/>
      <c r="FC32" s="468"/>
      <c r="FD32" s="468"/>
      <c r="FE32" s="468"/>
      <c r="FF32" s="468"/>
      <c r="FG32" s="468"/>
      <c r="FH32" s="468"/>
      <c r="FI32" s="468"/>
      <c r="FJ32" s="468"/>
      <c r="FK32" s="468"/>
      <c r="FL32" s="468"/>
      <c r="FM32" s="468"/>
      <c r="FN32" s="468"/>
      <c r="FO32" s="468"/>
      <c r="FP32" s="468"/>
      <c r="FQ32" s="468"/>
      <c r="FR32" s="468"/>
      <c r="FS32" s="468"/>
      <c r="FT32" s="468"/>
      <c r="FU32" s="468"/>
      <c r="FV32" s="468"/>
      <c r="FW32" s="468"/>
      <c r="FX32" s="468"/>
      <c r="FY32" s="468"/>
      <c r="FZ32" s="468"/>
      <c r="GA32" s="468"/>
      <c r="GB32" s="468"/>
      <c r="GC32" s="468"/>
      <c r="GD32" s="468"/>
      <c r="GE32" s="468"/>
      <c r="GF32" s="468"/>
      <c r="GG32" s="468"/>
      <c r="GH32" s="468"/>
      <c r="GI32" s="468"/>
      <c r="GJ32" s="468"/>
      <c r="GK32" s="468"/>
      <c r="GL32" s="468"/>
      <c r="GM32" s="468"/>
      <c r="GN32" s="468"/>
      <c r="GO32" s="468"/>
      <c r="GP32" s="468"/>
      <c r="GQ32" s="468"/>
      <c r="GR32" s="468"/>
      <c r="GS32" s="468"/>
      <c r="GT32" s="468"/>
      <c r="GU32" s="468"/>
      <c r="GV32" s="468"/>
      <c r="GW32" s="468"/>
      <c r="GX32" s="468"/>
      <c r="GY32" s="468"/>
      <c r="GZ32" s="468"/>
      <c r="HA32" s="468"/>
      <c r="HB32" s="468"/>
      <c r="HC32" s="468"/>
      <c r="HD32" s="468"/>
      <c r="HE32" s="468"/>
      <c r="HF32" s="468"/>
      <c r="HG32" s="468"/>
      <c r="HH32" s="468"/>
      <c r="HI32" s="468"/>
      <c r="HJ32" s="468"/>
      <c r="HK32" s="468"/>
      <c r="HL32" s="468"/>
      <c r="HM32" s="468"/>
      <c r="HN32" s="468"/>
      <c r="HO32" s="468"/>
      <c r="HP32" s="468"/>
      <c r="HQ32" s="468"/>
      <c r="HR32" s="468"/>
      <c r="HS32" s="468"/>
      <c r="HT32" s="468"/>
      <c r="HU32" s="468"/>
      <c r="HV32" s="468"/>
      <c r="HW32" s="468"/>
      <c r="HX32" s="468"/>
      <c r="HY32" s="468"/>
      <c r="HZ32" s="468"/>
      <c r="IA32" s="468"/>
      <c r="IB32" s="468"/>
      <c r="IC32" s="468"/>
      <c r="ID32" s="468"/>
      <c r="IE32" s="468"/>
      <c r="IF32" s="468"/>
      <c r="IG32" s="468"/>
      <c r="IH32" s="468"/>
      <c r="II32" s="468"/>
      <c r="IJ32" s="468"/>
      <c r="IK32" s="468"/>
      <c r="IL32" s="468"/>
      <c r="IM32" s="468"/>
      <c r="IN32" s="468"/>
      <c r="IO32" s="468"/>
      <c r="IP32" s="503"/>
      <c r="IQ32" s="503"/>
      <c r="IR32" s="503"/>
      <c r="IS32" s="503"/>
      <c r="IT32" s="503"/>
      <c r="IU32" s="503"/>
      <c r="IV32" s="503"/>
    </row>
    <row r="33" spans="1:256" ht="19.5" customHeight="1">
      <c r="A33" s="423" t="s">
        <v>192</v>
      </c>
      <c r="B33" s="405">
        <f>B34+B35+B36</f>
        <v>24000</v>
      </c>
      <c r="C33" s="405">
        <f>C34+C35+C36</f>
        <v>51000</v>
      </c>
      <c r="D33" s="424">
        <f>D34+D35+D36</f>
        <v>51010</v>
      </c>
      <c r="E33" s="405">
        <f>E34+E35+E36</f>
        <v>35736</v>
      </c>
      <c r="F33" s="405">
        <v>2000</v>
      </c>
      <c r="G33" s="405">
        <f>G34+G35+G36</f>
        <v>37736</v>
      </c>
      <c r="H33" s="423" t="s">
        <v>193</v>
      </c>
      <c r="I33" s="405">
        <f aca="true" t="shared" si="6" ref="I33:N33">I34+I35</f>
        <v>24021</v>
      </c>
      <c r="J33" s="405">
        <f t="shared" si="6"/>
        <v>24021</v>
      </c>
      <c r="K33" s="451">
        <f t="shared" si="6"/>
        <v>24021</v>
      </c>
      <c r="L33" s="405">
        <f t="shared" si="6"/>
        <v>28591</v>
      </c>
      <c r="M33" s="451"/>
      <c r="N33" s="405">
        <f t="shared" si="6"/>
        <v>28591</v>
      </c>
      <c r="O33" s="465"/>
      <c r="P33" s="465"/>
      <c r="X33" s="491"/>
      <c r="Y33" s="447"/>
      <c r="Z33" s="478"/>
      <c r="AA33" s="47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8"/>
      <c r="BM33" s="468"/>
      <c r="BN33" s="468"/>
      <c r="BO33" s="468"/>
      <c r="BP33" s="468"/>
      <c r="BQ33" s="468"/>
      <c r="BR33" s="468"/>
      <c r="BS33" s="468"/>
      <c r="BT33" s="468"/>
      <c r="BU33" s="468"/>
      <c r="BV33" s="468"/>
      <c r="BW33" s="468"/>
      <c r="BX33" s="468"/>
      <c r="BY33" s="468"/>
      <c r="BZ33" s="468"/>
      <c r="CA33" s="468"/>
      <c r="CB33" s="468"/>
      <c r="CC33" s="468"/>
      <c r="CD33" s="468"/>
      <c r="CE33" s="468"/>
      <c r="CF33" s="468"/>
      <c r="CG33" s="468"/>
      <c r="CH33" s="468"/>
      <c r="CI33" s="468"/>
      <c r="CJ33" s="468"/>
      <c r="CK33" s="468"/>
      <c r="CL33" s="468"/>
      <c r="CM33" s="468"/>
      <c r="CN33" s="468"/>
      <c r="CO33" s="468"/>
      <c r="CP33" s="468"/>
      <c r="CQ33" s="468"/>
      <c r="CR33" s="468"/>
      <c r="CS33" s="468"/>
      <c r="CT33" s="468"/>
      <c r="CU33" s="468"/>
      <c r="CV33" s="468"/>
      <c r="CW33" s="468"/>
      <c r="CX33" s="468"/>
      <c r="CY33" s="468"/>
      <c r="CZ33" s="468"/>
      <c r="DA33" s="468"/>
      <c r="DB33" s="468"/>
      <c r="DC33" s="468"/>
      <c r="DD33" s="468"/>
      <c r="DE33" s="468"/>
      <c r="DF33" s="468"/>
      <c r="DG33" s="468"/>
      <c r="DH33" s="468"/>
      <c r="DI33" s="468"/>
      <c r="DJ33" s="468"/>
      <c r="DK33" s="468"/>
      <c r="DL33" s="468"/>
      <c r="DM33" s="468"/>
      <c r="DN33" s="468"/>
      <c r="DO33" s="468"/>
      <c r="DP33" s="468"/>
      <c r="DQ33" s="468"/>
      <c r="DR33" s="468"/>
      <c r="DS33" s="468"/>
      <c r="DT33" s="468"/>
      <c r="DU33" s="468"/>
      <c r="DV33" s="468"/>
      <c r="DW33" s="468"/>
      <c r="DX33" s="468"/>
      <c r="DY33" s="468"/>
      <c r="DZ33" s="468"/>
      <c r="EA33" s="468"/>
      <c r="EB33" s="468"/>
      <c r="EC33" s="468"/>
      <c r="ED33" s="468"/>
      <c r="EE33" s="468"/>
      <c r="EF33" s="468"/>
      <c r="EG33" s="468"/>
      <c r="EH33" s="468"/>
      <c r="EI33" s="468"/>
      <c r="EJ33" s="468"/>
      <c r="EK33" s="468"/>
      <c r="EL33" s="468"/>
      <c r="EM33" s="468"/>
      <c r="EN33" s="468"/>
      <c r="EO33" s="468"/>
      <c r="EP33" s="468"/>
      <c r="EQ33" s="468"/>
      <c r="ER33" s="468"/>
      <c r="ES33" s="468"/>
      <c r="ET33" s="468"/>
      <c r="EU33" s="468"/>
      <c r="EV33" s="468"/>
      <c r="EW33" s="468"/>
      <c r="EX33" s="468"/>
      <c r="EY33" s="468"/>
      <c r="EZ33" s="468"/>
      <c r="FA33" s="468"/>
      <c r="FB33" s="468"/>
      <c r="FC33" s="468"/>
      <c r="FD33" s="468"/>
      <c r="FE33" s="468"/>
      <c r="FF33" s="468"/>
      <c r="FG33" s="468"/>
      <c r="FH33" s="468"/>
      <c r="FI33" s="468"/>
      <c r="FJ33" s="468"/>
      <c r="FK33" s="468"/>
      <c r="FL33" s="468"/>
      <c r="FM33" s="468"/>
      <c r="FN33" s="468"/>
      <c r="FO33" s="468"/>
      <c r="FP33" s="468"/>
      <c r="FQ33" s="468"/>
      <c r="FR33" s="468"/>
      <c r="FS33" s="468"/>
      <c r="FT33" s="468"/>
      <c r="FU33" s="468"/>
      <c r="FV33" s="468"/>
      <c r="FW33" s="468"/>
      <c r="FX33" s="468"/>
      <c r="FY33" s="468"/>
      <c r="FZ33" s="468"/>
      <c r="GA33" s="468"/>
      <c r="GB33" s="468"/>
      <c r="GC33" s="468"/>
      <c r="GD33" s="468"/>
      <c r="GE33" s="468"/>
      <c r="GF33" s="468"/>
      <c r="GG33" s="468"/>
      <c r="GH33" s="468"/>
      <c r="GI33" s="468"/>
      <c r="GJ33" s="468"/>
      <c r="GK33" s="468"/>
      <c r="GL33" s="468"/>
      <c r="GM33" s="468"/>
      <c r="GN33" s="468"/>
      <c r="GO33" s="468"/>
      <c r="GP33" s="468"/>
      <c r="GQ33" s="468"/>
      <c r="GR33" s="468"/>
      <c r="GS33" s="468"/>
      <c r="GT33" s="468"/>
      <c r="GU33" s="468"/>
      <c r="GV33" s="468"/>
      <c r="GW33" s="468"/>
      <c r="GX33" s="468"/>
      <c r="GY33" s="468"/>
      <c r="GZ33" s="468"/>
      <c r="HA33" s="468"/>
      <c r="HB33" s="468"/>
      <c r="HC33" s="468"/>
      <c r="HD33" s="468"/>
      <c r="HE33" s="468"/>
      <c r="HF33" s="468"/>
      <c r="HG33" s="468"/>
      <c r="HH33" s="468"/>
      <c r="HI33" s="468"/>
      <c r="HJ33" s="468"/>
      <c r="HK33" s="468"/>
      <c r="HL33" s="468"/>
      <c r="HM33" s="468"/>
      <c r="HN33" s="468"/>
      <c r="HO33" s="468"/>
      <c r="HP33" s="468"/>
      <c r="HQ33" s="468"/>
      <c r="HR33" s="468"/>
      <c r="HS33" s="468"/>
      <c r="HT33" s="468"/>
      <c r="HU33" s="468"/>
      <c r="HV33" s="468"/>
      <c r="HW33" s="468"/>
      <c r="HX33" s="468"/>
      <c r="HY33" s="468"/>
      <c r="HZ33" s="468"/>
      <c r="IA33" s="468"/>
      <c r="IB33" s="468"/>
      <c r="IC33" s="468"/>
      <c r="ID33" s="468"/>
      <c r="IE33" s="468"/>
      <c r="IF33" s="468"/>
      <c r="IG33" s="468"/>
      <c r="IH33" s="468"/>
      <c r="II33" s="468"/>
      <c r="IJ33" s="468"/>
      <c r="IK33" s="468"/>
      <c r="IL33" s="468"/>
      <c r="IM33" s="468"/>
      <c r="IN33" s="468"/>
      <c r="IO33" s="468"/>
      <c r="IP33" s="503"/>
      <c r="IQ33" s="503"/>
      <c r="IR33" s="503"/>
      <c r="IS33" s="503"/>
      <c r="IT33" s="503"/>
      <c r="IU33" s="503"/>
      <c r="IV33" s="503"/>
    </row>
    <row r="34" spans="1:27" ht="28.5" customHeight="1">
      <c r="A34" s="425" t="s">
        <v>194</v>
      </c>
      <c r="B34" s="426">
        <v>24000</v>
      </c>
      <c r="C34" s="412">
        <f>'执行全县公共预算1'!C34</f>
        <v>51000</v>
      </c>
      <c r="D34" s="427">
        <f>'执行全县公共预算1'!D34</f>
        <v>51010</v>
      </c>
      <c r="E34" s="415">
        <f>27736+8000</f>
        <v>35736</v>
      </c>
      <c r="F34" s="412">
        <v>2000</v>
      </c>
      <c r="G34" s="415">
        <f>27736+8000+2000</f>
        <v>37736</v>
      </c>
      <c r="H34" s="416" t="s">
        <v>195</v>
      </c>
      <c r="I34" s="414">
        <v>24021</v>
      </c>
      <c r="J34" s="421">
        <f>'执行全县公共预算1'!G34</f>
        <v>24021</v>
      </c>
      <c r="K34" s="457">
        <f>'执行全县公共预算1'!H34</f>
        <v>24021</v>
      </c>
      <c r="L34" s="461">
        <v>28591</v>
      </c>
      <c r="M34" s="457"/>
      <c r="N34" s="461">
        <v>28591</v>
      </c>
      <c r="O34" s="466"/>
      <c r="P34" s="466"/>
      <c r="T34" s="492">
        <v>28591</v>
      </c>
      <c r="U34" s="492">
        <v>28591</v>
      </c>
      <c r="V34" s="492"/>
      <c r="W34" s="493"/>
      <c r="X34" s="494"/>
      <c r="Y34" s="501"/>
      <c r="Z34" s="502"/>
      <c r="AA34" s="502"/>
    </row>
    <row r="35" spans="1:27" ht="28.5" customHeight="1">
      <c r="A35" s="425" t="s">
        <v>196</v>
      </c>
      <c r="B35" s="426"/>
      <c r="C35" s="412">
        <f>'执行全县公共预算1'!C35</f>
        <v>0</v>
      </c>
      <c r="D35" s="427">
        <f>'执行全县公共预算1'!D35</f>
        <v>0</v>
      </c>
      <c r="E35" s="426"/>
      <c r="F35" s="412"/>
      <c r="G35" s="426"/>
      <c r="H35" s="416" t="s">
        <v>197</v>
      </c>
      <c r="I35" s="414"/>
      <c r="J35" s="421"/>
      <c r="K35" s="467"/>
      <c r="L35" s="414"/>
      <c r="M35" s="467"/>
      <c r="N35" s="414"/>
      <c r="X35" s="494"/>
      <c r="Y35" s="501"/>
      <c r="Z35" s="502"/>
      <c r="AA35" s="502"/>
    </row>
    <row r="36" spans="1:27" ht="28.5" customHeight="1">
      <c r="A36" s="425" t="s">
        <v>198</v>
      </c>
      <c r="B36" s="426"/>
      <c r="C36" s="412">
        <f>'执行全县公共预算1'!C36</f>
        <v>0</v>
      </c>
      <c r="D36" s="427">
        <f>'执行全县公共预算1'!D36</f>
        <v>0</v>
      </c>
      <c r="E36" s="426"/>
      <c r="F36" s="412"/>
      <c r="G36" s="426"/>
      <c r="H36" s="416"/>
      <c r="I36" s="414"/>
      <c r="J36" s="421"/>
      <c r="K36" s="467"/>
      <c r="L36" s="414"/>
      <c r="M36" s="467"/>
      <c r="N36" s="414"/>
      <c r="X36" s="494"/>
      <c r="Y36" s="501"/>
      <c r="Z36" s="502"/>
      <c r="AA36" s="502"/>
    </row>
    <row r="37" spans="1:256" ht="34.5" customHeight="1">
      <c r="A37" s="423" t="s">
        <v>199</v>
      </c>
      <c r="B37" s="405">
        <f aca="true" t="shared" si="7" ref="B37:G37">B38+B60+B61+B62</f>
        <v>315636</v>
      </c>
      <c r="C37" s="405">
        <f t="shared" si="7"/>
        <v>308488</v>
      </c>
      <c r="D37" s="428">
        <f t="shared" si="7"/>
        <v>245971.6</v>
      </c>
      <c r="E37" s="405">
        <f t="shared" si="7"/>
        <v>249002.1979</v>
      </c>
      <c r="F37" s="405">
        <f t="shared" si="7"/>
        <v>30729</v>
      </c>
      <c r="G37" s="405">
        <f t="shared" si="7"/>
        <v>279730.6979</v>
      </c>
      <c r="H37" s="423" t="s">
        <v>200</v>
      </c>
      <c r="I37" s="405">
        <f aca="true" t="shared" si="8" ref="I37:N37">I38+I41+I42+I43+I44</f>
        <v>8846</v>
      </c>
      <c r="J37" s="405">
        <f t="shared" si="8"/>
        <v>8846</v>
      </c>
      <c r="K37" s="451">
        <f t="shared" si="8"/>
        <v>38609.5</v>
      </c>
      <c r="L37" s="405">
        <f t="shared" si="8"/>
        <v>7205</v>
      </c>
      <c r="M37" s="451"/>
      <c r="N37" s="405">
        <f t="shared" si="8"/>
        <v>7205</v>
      </c>
      <c r="O37" s="468"/>
      <c r="P37" s="468"/>
      <c r="Q37" s="468"/>
      <c r="R37" s="468"/>
      <c r="S37" s="468"/>
      <c r="T37" s="468"/>
      <c r="U37" s="468"/>
      <c r="V37" s="468"/>
      <c r="W37" s="489"/>
      <c r="X37" s="490"/>
      <c r="Y37" s="447"/>
      <c r="Z37" s="478"/>
      <c r="AA37" s="47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68"/>
      <c r="DY37" s="468"/>
      <c r="DZ37" s="468"/>
      <c r="EA37" s="468"/>
      <c r="EB37" s="468"/>
      <c r="EC37" s="468"/>
      <c r="ED37" s="468"/>
      <c r="EE37" s="468"/>
      <c r="EF37" s="468"/>
      <c r="EG37" s="468"/>
      <c r="EH37" s="468"/>
      <c r="EI37" s="468"/>
      <c r="EJ37" s="468"/>
      <c r="EK37" s="468"/>
      <c r="EL37" s="468"/>
      <c r="EM37" s="468"/>
      <c r="EN37" s="468"/>
      <c r="EO37" s="468"/>
      <c r="EP37" s="468"/>
      <c r="EQ37" s="468"/>
      <c r="ER37" s="468"/>
      <c r="ES37" s="468"/>
      <c r="ET37" s="468"/>
      <c r="EU37" s="468"/>
      <c r="EV37" s="468"/>
      <c r="EW37" s="468"/>
      <c r="EX37" s="468"/>
      <c r="EY37" s="468"/>
      <c r="EZ37" s="468"/>
      <c r="FA37" s="468"/>
      <c r="FB37" s="468"/>
      <c r="FC37" s="468"/>
      <c r="FD37" s="468"/>
      <c r="FE37" s="468"/>
      <c r="FF37" s="468"/>
      <c r="FG37" s="468"/>
      <c r="FH37" s="468"/>
      <c r="FI37" s="468"/>
      <c r="FJ37" s="468"/>
      <c r="FK37" s="468"/>
      <c r="FL37" s="468"/>
      <c r="FM37" s="468"/>
      <c r="FN37" s="468"/>
      <c r="FO37" s="468"/>
      <c r="FP37" s="468"/>
      <c r="FQ37" s="468"/>
      <c r="FR37" s="468"/>
      <c r="FS37" s="468"/>
      <c r="FT37" s="468"/>
      <c r="FU37" s="468"/>
      <c r="FV37" s="468"/>
      <c r="FW37" s="468"/>
      <c r="FX37" s="468"/>
      <c r="FY37" s="468"/>
      <c r="FZ37" s="468"/>
      <c r="GA37" s="468"/>
      <c r="GB37" s="468"/>
      <c r="GC37" s="468"/>
      <c r="GD37" s="468"/>
      <c r="GE37" s="468"/>
      <c r="GF37" s="468"/>
      <c r="GG37" s="468"/>
      <c r="GH37" s="468"/>
      <c r="GI37" s="468"/>
      <c r="GJ37" s="468"/>
      <c r="GK37" s="468"/>
      <c r="GL37" s="468"/>
      <c r="GM37" s="468"/>
      <c r="GN37" s="468"/>
      <c r="GO37" s="468"/>
      <c r="GP37" s="468"/>
      <c r="GQ37" s="468"/>
      <c r="GR37" s="468"/>
      <c r="GS37" s="468"/>
      <c r="GT37" s="468"/>
      <c r="GU37" s="468"/>
      <c r="GV37" s="468"/>
      <c r="GW37" s="468"/>
      <c r="GX37" s="468"/>
      <c r="GY37" s="468"/>
      <c r="GZ37" s="468"/>
      <c r="HA37" s="468"/>
      <c r="HB37" s="468"/>
      <c r="HC37" s="468"/>
      <c r="HD37" s="468"/>
      <c r="HE37" s="468"/>
      <c r="HF37" s="468"/>
      <c r="HG37" s="468"/>
      <c r="HH37" s="468"/>
      <c r="HI37" s="468"/>
      <c r="HJ37" s="468"/>
      <c r="HK37" s="468"/>
      <c r="HL37" s="468"/>
      <c r="HM37" s="468"/>
      <c r="HN37" s="468"/>
      <c r="HO37" s="468"/>
      <c r="HP37" s="468"/>
      <c r="HQ37" s="468"/>
      <c r="HR37" s="468"/>
      <c r="HS37" s="468"/>
      <c r="HT37" s="468"/>
      <c r="HU37" s="468"/>
      <c r="HV37" s="468"/>
      <c r="HW37" s="468"/>
      <c r="HX37" s="468"/>
      <c r="HY37" s="468"/>
      <c r="HZ37" s="468"/>
      <c r="IA37" s="468"/>
      <c r="IB37" s="468"/>
      <c r="IC37" s="468"/>
      <c r="ID37" s="468"/>
      <c r="IE37" s="468"/>
      <c r="IF37" s="468"/>
      <c r="IG37" s="468"/>
      <c r="IH37" s="468"/>
      <c r="II37" s="468"/>
      <c r="IJ37" s="468"/>
      <c r="IK37" s="468"/>
      <c r="IL37" s="468"/>
      <c r="IM37" s="468"/>
      <c r="IN37" s="468"/>
      <c r="IO37" s="468"/>
      <c r="IP37" s="503"/>
      <c r="IQ37" s="503"/>
      <c r="IR37" s="503"/>
      <c r="IS37" s="503"/>
      <c r="IT37" s="503"/>
      <c r="IU37" s="503"/>
      <c r="IV37" s="503"/>
    </row>
    <row r="38" spans="1:256" s="377" customFormat="1" ht="32.25" customHeight="1">
      <c r="A38" s="429" t="s">
        <v>201</v>
      </c>
      <c r="B38" s="430">
        <f aca="true" t="shared" si="9" ref="B38:G38">B39+B45+B59</f>
        <v>298599</v>
      </c>
      <c r="C38" s="430">
        <f t="shared" si="9"/>
        <v>298599</v>
      </c>
      <c r="D38" s="430">
        <f t="shared" si="9"/>
        <v>244455.6</v>
      </c>
      <c r="E38" s="431">
        <f t="shared" si="9"/>
        <v>220006.1979</v>
      </c>
      <c r="F38" s="431">
        <f t="shared" si="9"/>
        <v>30729</v>
      </c>
      <c r="G38" s="431">
        <f t="shared" si="9"/>
        <v>250735.1979</v>
      </c>
      <c r="H38" s="429" t="s">
        <v>202</v>
      </c>
      <c r="I38" s="412">
        <v>8846</v>
      </c>
      <c r="J38" s="412">
        <f>J39+J40</f>
        <v>8846</v>
      </c>
      <c r="K38" s="469">
        <f>K39+K40</f>
        <v>9614</v>
      </c>
      <c r="L38" s="412">
        <v>7205</v>
      </c>
      <c r="M38" s="469"/>
      <c r="N38" s="412">
        <v>7205</v>
      </c>
      <c r="O38" s="468"/>
      <c r="P38" s="468"/>
      <c r="Q38" s="468"/>
      <c r="R38" s="468"/>
      <c r="S38" s="468"/>
      <c r="T38" s="468"/>
      <c r="U38" s="468"/>
      <c r="V38" s="468"/>
      <c r="W38" s="489"/>
      <c r="X38" s="490"/>
      <c r="Y38" s="447"/>
      <c r="Z38" s="478"/>
      <c r="AA38" s="478"/>
      <c r="AB38" s="468"/>
      <c r="AC38" s="468"/>
      <c r="AD38" s="468"/>
      <c r="AE38" s="468"/>
      <c r="AF38" s="468"/>
      <c r="AG38" s="468"/>
      <c r="AH38" s="468"/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8"/>
      <c r="BM38" s="468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68"/>
      <c r="CB38" s="468"/>
      <c r="CC38" s="468"/>
      <c r="CD38" s="468"/>
      <c r="CE38" s="468"/>
      <c r="CF38" s="468"/>
      <c r="CG38" s="468"/>
      <c r="CH38" s="468"/>
      <c r="CI38" s="468"/>
      <c r="CJ38" s="468"/>
      <c r="CK38" s="468"/>
      <c r="CL38" s="468"/>
      <c r="CM38" s="468"/>
      <c r="CN38" s="468"/>
      <c r="CO38" s="468"/>
      <c r="CP38" s="468"/>
      <c r="CQ38" s="468"/>
      <c r="CR38" s="468"/>
      <c r="CS38" s="468"/>
      <c r="CT38" s="468"/>
      <c r="CU38" s="468"/>
      <c r="CV38" s="468"/>
      <c r="CW38" s="468"/>
      <c r="CX38" s="468"/>
      <c r="CY38" s="468"/>
      <c r="CZ38" s="468"/>
      <c r="DA38" s="468"/>
      <c r="DB38" s="468"/>
      <c r="DC38" s="468"/>
      <c r="DD38" s="468"/>
      <c r="DE38" s="468"/>
      <c r="DF38" s="468"/>
      <c r="DG38" s="468"/>
      <c r="DH38" s="468"/>
      <c r="DI38" s="468"/>
      <c r="DJ38" s="468"/>
      <c r="DK38" s="468"/>
      <c r="DL38" s="468"/>
      <c r="DM38" s="468"/>
      <c r="DN38" s="468"/>
      <c r="DO38" s="468"/>
      <c r="DP38" s="468"/>
      <c r="DQ38" s="468"/>
      <c r="DR38" s="468"/>
      <c r="DS38" s="468"/>
      <c r="DT38" s="468"/>
      <c r="DU38" s="468"/>
      <c r="DV38" s="468"/>
      <c r="DW38" s="468"/>
      <c r="DX38" s="468"/>
      <c r="DY38" s="468"/>
      <c r="DZ38" s="468"/>
      <c r="EA38" s="468"/>
      <c r="EB38" s="468"/>
      <c r="EC38" s="468"/>
      <c r="ED38" s="468"/>
      <c r="EE38" s="468"/>
      <c r="EF38" s="468"/>
      <c r="EG38" s="468"/>
      <c r="EH38" s="468"/>
      <c r="EI38" s="468"/>
      <c r="EJ38" s="468"/>
      <c r="EK38" s="468"/>
      <c r="EL38" s="468"/>
      <c r="EM38" s="468"/>
      <c r="EN38" s="468"/>
      <c r="EO38" s="468"/>
      <c r="EP38" s="468"/>
      <c r="EQ38" s="468"/>
      <c r="ER38" s="468"/>
      <c r="ES38" s="468"/>
      <c r="ET38" s="468"/>
      <c r="EU38" s="468"/>
      <c r="EV38" s="468"/>
      <c r="EW38" s="468"/>
      <c r="EX38" s="468"/>
      <c r="EY38" s="468"/>
      <c r="EZ38" s="468"/>
      <c r="FA38" s="468"/>
      <c r="FB38" s="468"/>
      <c r="FC38" s="468"/>
      <c r="FD38" s="468"/>
      <c r="FE38" s="468"/>
      <c r="FF38" s="468"/>
      <c r="FG38" s="468"/>
      <c r="FH38" s="468"/>
      <c r="FI38" s="468"/>
      <c r="FJ38" s="468"/>
      <c r="FK38" s="468"/>
      <c r="FL38" s="468"/>
      <c r="FM38" s="468"/>
      <c r="FN38" s="468"/>
      <c r="FO38" s="468"/>
      <c r="FP38" s="468"/>
      <c r="FQ38" s="468"/>
      <c r="FR38" s="468"/>
      <c r="FS38" s="468"/>
      <c r="FT38" s="468"/>
      <c r="FU38" s="468"/>
      <c r="FV38" s="468"/>
      <c r="FW38" s="468"/>
      <c r="FX38" s="468"/>
      <c r="FY38" s="468"/>
      <c r="FZ38" s="468"/>
      <c r="GA38" s="468"/>
      <c r="GB38" s="468"/>
      <c r="GC38" s="468"/>
      <c r="GD38" s="468"/>
      <c r="GE38" s="468"/>
      <c r="GF38" s="468"/>
      <c r="GG38" s="468"/>
      <c r="GH38" s="468"/>
      <c r="GI38" s="468"/>
      <c r="GJ38" s="468"/>
      <c r="GK38" s="468"/>
      <c r="GL38" s="468"/>
      <c r="GM38" s="468"/>
      <c r="GN38" s="468"/>
      <c r="GO38" s="468"/>
      <c r="GP38" s="468"/>
      <c r="GQ38" s="468"/>
      <c r="GR38" s="468"/>
      <c r="GS38" s="468"/>
      <c r="GT38" s="468"/>
      <c r="GU38" s="468"/>
      <c r="GV38" s="468"/>
      <c r="GW38" s="468"/>
      <c r="GX38" s="468"/>
      <c r="GY38" s="468"/>
      <c r="GZ38" s="468"/>
      <c r="HA38" s="468"/>
      <c r="HB38" s="468"/>
      <c r="HC38" s="468"/>
      <c r="HD38" s="468"/>
      <c r="HE38" s="468"/>
      <c r="HF38" s="468"/>
      <c r="HG38" s="468"/>
      <c r="HH38" s="468"/>
      <c r="HI38" s="468"/>
      <c r="HJ38" s="468"/>
      <c r="HK38" s="468"/>
      <c r="HL38" s="468"/>
      <c r="HM38" s="468"/>
      <c r="HN38" s="468"/>
      <c r="HO38" s="468"/>
      <c r="HP38" s="468"/>
      <c r="HQ38" s="468"/>
      <c r="HR38" s="468"/>
      <c r="HS38" s="468"/>
      <c r="HT38" s="468"/>
      <c r="HU38" s="468"/>
      <c r="HV38" s="468"/>
      <c r="HW38" s="468"/>
      <c r="HX38" s="468"/>
      <c r="HY38" s="468"/>
      <c r="HZ38" s="468"/>
      <c r="IA38" s="468"/>
      <c r="IB38" s="468"/>
      <c r="IC38" s="468"/>
      <c r="ID38" s="468"/>
      <c r="IE38" s="468"/>
      <c r="IF38" s="468"/>
      <c r="IG38" s="468"/>
      <c r="IH38" s="468"/>
      <c r="II38" s="468"/>
      <c r="IJ38" s="468"/>
      <c r="IK38" s="468"/>
      <c r="IL38" s="468"/>
      <c r="IM38" s="468"/>
      <c r="IN38" s="468"/>
      <c r="IO38" s="468"/>
      <c r="IP38" s="503"/>
      <c r="IQ38" s="503"/>
      <c r="IR38" s="503"/>
      <c r="IS38" s="503"/>
      <c r="IT38" s="503"/>
      <c r="IU38" s="503"/>
      <c r="IV38" s="503"/>
    </row>
    <row r="39" spans="1:256" ht="24.75" customHeight="1">
      <c r="A39" s="432" t="s">
        <v>203</v>
      </c>
      <c r="B39" s="430">
        <f>SUM(B40:B44)</f>
        <v>5674</v>
      </c>
      <c r="C39" s="430">
        <f>SUM(C40:C44)</f>
        <v>5674</v>
      </c>
      <c r="D39" s="430">
        <f>SUM(D40:D44)</f>
        <v>5674</v>
      </c>
      <c r="E39" s="431">
        <f>SUM(E40:E44)</f>
        <v>5674</v>
      </c>
      <c r="F39" s="430"/>
      <c r="G39" s="431">
        <f>SUM(G40:G44)</f>
        <v>5674</v>
      </c>
      <c r="H39" s="433" t="s">
        <v>41</v>
      </c>
      <c r="I39" s="470">
        <v>6846</v>
      </c>
      <c r="J39" s="470">
        <f>'执行全县公共预算1'!G39</f>
        <v>6846</v>
      </c>
      <c r="K39" s="471">
        <f>'执行全县公共预算1'!H39</f>
        <v>6846</v>
      </c>
      <c r="L39" s="412">
        <v>7205.2</v>
      </c>
      <c r="M39" s="471"/>
      <c r="N39" s="412">
        <v>7205.2</v>
      </c>
      <c r="O39" s="468"/>
      <c r="P39" s="468"/>
      <c r="Q39" s="468"/>
      <c r="R39" s="468"/>
      <c r="S39" s="468"/>
      <c r="T39" s="468"/>
      <c r="U39" s="468"/>
      <c r="V39" s="468"/>
      <c r="W39" s="489"/>
      <c r="X39" s="490"/>
      <c r="Y39" s="447"/>
      <c r="Z39" s="478"/>
      <c r="AA39" s="47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8"/>
      <c r="BM39" s="468"/>
      <c r="BN39" s="468"/>
      <c r="BO39" s="468"/>
      <c r="BP39" s="468"/>
      <c r="BQ39" s="468"/>
      <c r="BR39" s="468"/>
      <c r="BS39" s="468"/>
      <c r="BT39" s="468"/>
      <c r="BU39" s="468"/>
      <c r="BV39" s="468"/>
      <c r="BW39" s="468"/>
      <c r="BX39" s="468"/>
      <c r="BY39" s="468"/>
      <c r="BZ39" s="468"/>
      <c r="CA39" s="468"/>
      <c r="CB39" s="468"/>
      <c r="CC39" s="468"/>
      <c r="CD39" s="468"/>
      <c r="CE39" s="468"/>
      <c r="CF39" s="468"/>
      <c r="CG39" s="468"/>
      <c r="CH39" s="468"/>
      <c r="CI39" s="468"/>
      <c r="CJ39" s="468"/>
      <c r="CK39" s="468"/>
      <c r="CL39" s="468"/>
      <c r="CM39" s="468"/>
      <c r="CN39" s="468"/>
      <c r="CO39" s="468"/>
      <c r="CP39" s="468"/>
      <c r="CQ39" s="468"/>
      <c r="CR39" s="468"/>
      <c r="CS39" s="468"/>
      <c r="CT39" s="468"/>
      <c r="CU39" s="468"/>
      <c r="CV39" s="468"/>
      <c r="CW39" s="468"/>
      <c r="CX39" s="468"/>
      <c r="CY39" s="468"/>
      <c r="CZ39" s="468"/>
      <c r="DA39" s="468"/>
      <c r="DB39" s="468"/>
      <c r="DC39" s="468"/>
      <c r="DD39" s="468"/>
      <c r="DE39" s="468"/>
      <c r="DF39" s="468"/>
      <c r="DG39" s="468"/>
      <c r="DH39" s="468"/>
      <c r="DI39" s="468"/>
      <c r="DJ39" s="468"/>
      <c r="DK39" s="468"/>
      <c r="DL39" s="468"/>
      <c r="DM39" s="468"/>
      <c r="DN39" s="468"/>
      <c r="DO39" s="468"/>
      <c r="DP39" s="468"/>
      <c r="DQ39" s="468"/>
      <c r="DR39" s="468"/>
      <c r="DS39" s="468"/>
      <c r="DT39" s="468"/>
      <c r="DU39" s="468"/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8"/>
      <c r="FE39" s="468"/>
      <c r="FF39" s="468"/>
      <c r="FG39" s="468"/>
      <c r="FH39" s="468"/>
      <c r="FI39" s="468"/>
      <c r="FJ39" s="468"/>
      <c r="FK39" s="468"/>
      <c r="FL39" s="468"/>
      <c r="FM39" s="468"/>
      <c r="FN39" s="468"/>
      <c r="FO39" s="468"/>
      <c r="FP39" s="468"/>
      <c r="FQ39" s="468"/>
      <c r="FR39" s="468"/>
      <c r="FS39" s="468"/>
      <c r="FT39" s="468"/>
      <c r="FU39" s="468"/>
      <c r="FV39" s="468"/>
      <c r="FW39" s="468"/>
      <c r="FX39" s="468"/>
      <c r="FY39" s="468"/>
      <c r="FZ39" s="468"/>
      <c r="GA39" s="468"/>
      <c r="GB39" s="468"/>
      <c r="GC39" s="468"/>
      <c r="GD39" s="468"/>
      <c r="GE39" s="468"/>
      <c r="GF39" s="468"/>
      <c r="GG39" s="468"/>
      <c r="GH39" s="468"/>
      <c r="GI39" s="468"/>
      <c r="GJ39" s="468"/>
      <c r="GK39" s="468"/>
      <c r="GL39" s="468"/>
      <c r="GM39" s="468"/>
      <c r="GN39" s="468"/>
      <c r="GO39" s="468"/>
      <c r="GP39" s="468"/>
      <c r="GQ39" s="468"/>
      <c r="GR39" s="468"/>
      <c r="GS39" s="468"/>
      <c r="GT39" s="468"/>
      <c r="GU39" s="468"/>
      <c r="GV39" s="468"/>
      <c r="GW39" s="468"/>
      <c r="GX39" s="468"/>
      <c r="GY39" s="468"/>
      <c r="GZ39" s="468"/>
      <c r="HA39" s="468"/>
      <c r="HB39" s="468"/>
      <c r="HC39" s="468"/>
      <c r="HD39" s="468"/>
      <c r="HE39" s="468"/>
      <c r="HF39" s="468"/>
      <c r="HG39" s="468"/>
      <c r="HH39" s="468"/>
      <c r="HI39" s="468"/>
      <c r="HJ39" s="468"/>
      <c r="HK39" s="468"/>
      <c r="HL39" s="468"/>
      <c r="HM39" s="468"/>
      <c r="HN39" s="468"/>
      <c r="HO39" s="468"/>
      <c r="HP39" s="468"/>
      <c r="HQ39" s="468"/>
      <c r="HR39" s="468"/>
      <c r="HS39" s="468"/>
      <c r="HT39" s="468"/>
      <c r="HU39" s="468"/>
      <c r="HV39" s="468"/>
      <c r="HW39" s="468"/>
      <c r="HX39" s="468"/>
      <c r="HY39" s="468"/>
      <c r="HZ39" s="468"/>
      <c r="IA39" s="468"/>
      <c r="IB39" s="468"/>
      <c r="IC39" s="468"/>
      <c r="ID39" s="468"/>
      <c r="IE39" s="468"/>
      <c r="IF39" s="468"/>
      <c r="IG39" s="468"/>
      <c r="IH39" s="468"/>
      <c r="II39" s="468"/>
      <c r="IJ39" s="468"/>
      <c r="IK39" s="468"/>
      <c r="IL39" s="468"/>
      <c r="IM39" s="468"/>
      <c r="IN39" s="468"/>
      <c r="IO39" s="468"/>
      <c r="IP39" s="503"/>
      <c r="IQ39" s="503"/>
      <c r="IR39" s="503"/>
      <c r="IS39" s="503"/>
      <c r="IT39" s="503"/>
      <c r="IU39" s="503"/>
      <c r="IV39" s="503"/>
    </row>
    <row r="40" spans="1:14" ht="27.75" customHeight="1">
      <c r="A40" s="434" t="s">
        <v>204</v>
      </c>
      <c r="B40" s="435">
        <v>546</v>
      </c>
      <c r="C40" s="412">
        <f>'执行全县公共预算1'!C40</f>
        <v>546</v>
      </c>
      <c r="D40" s="427">
        <f>'执行全县公共预算1'!D40</f>
        <v>546</v>
      </c>
      <c r="E40" s="436">
        <v>546</v>
      </c>
      <c r="F40" s="427"/>
      <c r="G40" s="436">
        <v>546</v>
      </c>
      <c r="H40" s="437" t="s">
        <v>205</v>
      </c>
      <c r="I40" s="426">
        <v>2000</v>
      </c>
      <c r="J40" s="470">
        <f>'执行全县公共预算1'!G40</f>
        <v>2000</v>
      </c>
      <c r="K40" s="471">
        <f>'执行全县公共预算1'!H40</f>
        <v>2768</v>
      </c>
      <c r="L40" s="415"/>
      <c r="M40" s="471"/>
      <c r="N40" s="415"/>
    </row>
    <row r="41" spans="1:14" ht="27.75" customHeight="1">
      <c r="A41" s="438" t="s">
        <v>206</v>
      </c>
      <c r="B41" s="439"/>
      <c r="C41" s="412">
        <f>'执行全县公共预算1'!C41</f>
        <v>0</v>
      </c>
      <c r="D41" s="427">
        <f>'执行全县公共预算1'!D41</f>
        <v>0</v>
      </c>
      <c r="E41" s="436">
        <v>0</v>
      </c>
      <c r="F41" s="427"/>
      <c r="G41" s="436">
        <v>0</v>
      </c>
      <c r="H41" s="425" t="s">
        <v>207</v>
      </c>
      <c r="I41" s="472"/>
      <c r="J41" s="470">
        <f>'执行全县公共预算1'!G41</f>
        <v>0</v>
      </c>
      <c r="K41" s="471">
        <f>'执行全县公共预算1'!H41</f>
        <v>0</v>
      </c>
      <c r="L41" s="415"/>
      <c r="M41" s="471"/>
      <c r="N41" s="415"/>
    </row>
    <row r="42" spans="1:14" ht="27.75" customHeight="1">
      <c r="A42" s="434" t="s">
        <v>208</v>
      </c>
      <c r="B42" s="435">
        <v>1620</v>
      </c>
      <c r="C42" s="412">
        <f>'执行全县公共预算1'!C42</f>
        <v>1620</v>
      </c>
      <c r="D42" s="427">
        <f>'执行全县公共预算1'!D42</f>
        <v>1620</v>
      </c>
      <c r="E42" s="436">
        <v>1620</v>
      </c>
      <c r="F42" s="427"/>
      <c r="G42" s="436">
        <v>1620</v>
      </c>
      <c r="H42" s="425" t="s">
        <v>209</v>
      </c>
      <c r="I42" s="426"/>
      <c r="J42" s="470">
        <f>'执行全县公共预算1'!G42</f>
        <v>0</v>
      </c>
      <c r="K42" s="471">
        <f>'执行全县公共预算1'!H42</f>
        <v>0</v>
      </c>
      <c r="L42" s="415"/>
      <c r="M42" s="471"/>
      <c r="N42" s="415"/>
    </row>
    <row r="43" spans="1:14" ht="27.75" customHeight="1">
      <c r="A43" s="434" t="s">
        <v>210</v>
      </c>
      <c r="B43" s="435">
        <v>3508</v>
      </c>
      <c r="C43" s="412">
        <f>'执行全县公共预算1'!C43</f>
        <v>3508</v>
      </c>
      <c r="D43" s="427">
        <f>'执行全县公共预算1'!D43</f>
        <v>3508</v>
      </c>
      <c r="E43" s="436">
        <v>3508</v>
      </c>
      <c r="F43" s="427"/>
      <c r="G43" s="436">
        <v>3508</v>
      </c>
      <c r="H43" s="425" t="s">
        <v>211</v>
      </c>
      <c r="I43" s="426"/>
      <c r="J43" s="470">
        <f>'执行全县公共预算1'!G43</f>
        <v>0</v>
      </c>
      <c r="K43" s="471">
        <f>'执行全县公共预算1'!H43</f>
        <v>0</v>
      </c>
      <c r="L43" s="415"/>
      <c r="M43" s="471"/>
      <c r="N43" s="415"/>
    </row>
    <row r="44" spans="1:14" ht="27.75" customHeight="1">
      <c r="A44" s="434" t="s">
        <v>212</v>
      </c>
      <c r="B44" s="435"/>
      <c r="C44" s="412">
        <f>'执行全县公共预算1'!C44</f>
        <v>0</v>
      </c>
      <c r="D44" s="430">
        <f>'执行全县公共预算1'!C44</f>
        <v>0</v>
      </c>
      <c r="E44" s="436">
        <v>0</v>
      </c>
      <c r="F44" s="430"/>
      <c r="G44" s="436">
        <v>0</v>
      </c>
      <c r="H44" s="425" t="s">
        <v>213</v>
      </c>
      <c r="I44" s="426"/>
      <c r="J44" s="470">
        <f>'执行全县公共预算1'!G44</f>
        <v>0</v>
      </c>
      <c r="K44" s="471">
        <f>'执行全县公共预算1'!H44</f>
        <v>28995.5</v>
      </c>
      <c r="L44" s="415"/>
      <c r="M44" s="471"/>
      <c r="N44" s="415"/>
    </row>
    <row r="45" spans="1:256" s="377" customFormat="1" ht="31.5" customHeight="1">
      <c r="A45" s="432" t="s">
        <v>214</v>
      </c>
      <c r="B45" s="430">
        <f aca="true" t="shared" si="10" ref="B45:G45">SUM(B46:B58)</f>
        <v>274713</v>
      </c>
      <c r="C45" s="430">
        <f t="shared" si="10"/>
        <v>274713</v>
      </c>
      <c r="D45" s="430">
        <f t="shared" si="10"/>
        <v>223603.81</v>
      </c>
      <c r="E45" s="431">
        <f t="shared" si="10"/>
        <v>207236.94</v>
      </c>
      <c r="F45" s="431">
        <f t="shared" si="10"/>
        <v>30729</v>
      </c>
      <c r="G45" s="431">
        <f t="shared" si="10"/>
        <v>237965.94</v>
      </c>
      <c r="H45" s="440"/>
      <c r="I45" s="473"/>
      <c r="J45" s="473"/>
      <c r="K45" s="469"/>
      <c r="L45" s="412"/>
      <c r="M45" s="469"/>
      <c r="N45" s="412"/>
      <c r="O45" s="468"/>
      <c r="P45" s="468"/>
      <c r="Q45" s="468"/>
      <c r="R45" s="468"/>
      <c r="S45" s="468"/>
      <c r="T45" s="468"/>
      <c r="U45" s="468"/>
      <c r="V45" s="468"/>
      <c r="W45" s="489"/>
      <c r="X45" s="490"/>
      <c r="Y45" s="447"/>
      <c r="Z45" s="478"/>
      <c r="AA45" s="478"/>
      <c r="AB45" s="468"/>
      <c r="AC45" s="468"/>
      <c r="AD45" s="468"/>
      <c r="AE45" s="468"/>
      <c r="AF45" s="468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  <c r="DC45" s="468"/>
      <c r="DD45" s="468"/>
      <c r="DE45" s="468"/>
      <c r="DF45" s="468"/>
      <c r="DG45" s="468"/>
      <c r="DH45" s="468"/>
      <c r="DI45" s="468"/>
      <c r="DJ45" s="468"/>
      <c r="DK45" s="468"/>
      <c r="DL45" s="468"/>
      <c r="DM45" s="468"/>
      <c r="DN45" s="468"/>
      <c r="DO45" s="468"/>
      <c r="DP45" s="468"/>
      <c r="DQ45" s="468"/>
      <c r="DR45" s="468"/>
      <c r="DS45" s="468"/>
      <c r="DT45" s="468"/>
      <c r="DU45" s="468"/>
      <c r="DV45" s="468"/>
      <c r="DW45" s="468"/>
      <c r="DX45" s="468"/>
      <c r="DY45" s="468"/>
      <c r="DZ45" s="468"/>
      <c r="EA45" s="468"/>
      <c r="EB45" s="468"/>
      <c r="EC45" s="468"/>
      <c r="ED45" s="468"/>
      <c r="EE45" s="468"/>
      <c r="EF45" s="468"/>
      <c r="EG45" s="468"/>
      <c r="EH45" s="468"/>
      <c r="EI45" s="468"/>
      <c r="EJ45" s="468"/>
      <c r="EK45" s="468"/>
      <c r="EL45" s="468"/>
      <c r="EM45" s="468"/>
      <c r="EN45" s="468"/>
      <c r="EO45" s="468"/>
      <c r="EP45" s="468"/>
      <c r="EQ45" s="468"/>
      <c r="ER45" s="468"/>
      <c r="ES45" s="468"/>
      <c r="ET45" s="468"/>
      <c r="EU45" s="468"/>
      <c r="EV45" s="468"/>
      <c r="EW45" s="468"/>
      <c r="EX45" s="468"/>
      <c r="EY45" s="468"/>
      <c r="EZ45" s="468"/>
      <c r="FA45" s="468"/>
      <c r="FB45" s="468"/>
      <c r="FC45" s="468"/>
      <c r="FD45" s="468"/>
      <c r="FE45" s="468"/>
      <c r="FF45" s="468"/>
      <c r="FG45" s="468"/>
      <c r="FH45" s="468"/>
      <c r="FI45" s="468"/>
      <c r="FJ45" s="468"/>
      <c r="FK45" s="468"/>
      <c r="FL45" s="468"/>
      <c r="FM45" s="468"/>
      <c r="FN45" s="468"/>
      <c r="FO45" s="468"/>
      <c r="FP45" s="468"/>
      <c r="FQ45" s="468"/>
      <c r="FR45" s="468"/>
      <c r="FS45" s="468"/>
      <c r="FT45" s="468"/>
      <c r="FU45" s="468"/>
      <c r="FV45" s="468"/>
      <c r="FW45" s="468"/>
      <c r="FX45" s="468"/>
      <c r="FY45" s="468"/>
      <c r="FZ45" s="468"/>
      <c r="GA45" s="468"/>
      <c r="GB45" s="468"/>
      <c r="GC45" s="468"/>
      <c r="GD45" s="468"/>
      <c r="GE45" s="468"/>
      <c r="GF45" s="468"/>
      <c r="GG45" s="468"/>
      <c r="GH45" s="468"/>
      <c r="GI45" s="468"/>
      <c r="GJ45" s="468"/>
      <c r="GK45" s="468"/>
      <c r="GL45" s="468"/>
      <c r="GM45" s="468"/>
      <c r="GN45" s="468"/>
      <c r="GO45" s="468"/>
      <c r="GP45" s="468"/>
      <c r="GQ45" s="468"/>
      <c r="GR45" s="468"/>
      <c r="GS45" s="468"/>
      <c r="GT45" s="468"/>
      <c r="GU45" s="468"/>
      <c r="GV45" s="468"/>
      <c r="GW45" s="468"/>
      <c r="GX45" s="468"/>
      <c r="GY45" s="468"/>
      <c r="GZ45" s="468"/>
      <c r="HA45" s="468"/>
      <c r="HB45" s="468"/>
      <c r="HC45" s="468"/>
      <c r="HD45" s="468"/>
      <c r="HE45" s="468"/>
      <c r="HF45" s="468"/>
      <c r="HG45" s="468"/>
      <c r="HH45" s="468"/>
      <c r="HI45" s="468"/>
      <c r="HJ45" s="468"/>
      <c r="HK45" s="468"/>
      <c r="HL45" s="468"/>
      <c r="HM45" s="468"/>
      <c r="HN45" s="468"/>
      <c r="HO45" s="468"/>
      <c r="HP45" s="468"/>
      <c r="HQ45" s="468"/>
      <c r="HR45" s="468"/>
      <c r="HS45" s="468"/>
      <c r="HT45" s="468"/>
      <c r="HU45" s="468"/>
      <c r="HV45" s="468"/>
      <c r="HW45" s="468"/>
      <c r="HX45" s="468"/>
      <c r="HY45" s="468"/>
      <c r="HZ45" s="468"/>
      <c r="IA45" s="468"/>
      <c r="IB45" s="468"/>
      <c r="IC45" s="468"/>
      <c r="ID45" s="468"/>
      <c r="IE45" s="468"/>
      <c r="IF45" s="468"/>
      <c r="IG45" s="468"/>
      <c r="IH45" s="468"/>
      <c r="II45" s="468"/>
      <c r="IJ45" s="468"/>
      <c r="IK45" s="468"/>
      <c r="IL45" s="468"/>
      <c r="IM45" s="468"/>
      <c r="IN45" s="468"/>
      <c r="IO45" s="468"/>
      <c r="IP45" s="503"/>
      <c r="IQ45" s="503"/>
      <c r="IR45" s="503"/>
      <c r="IS45" s="503"/>
      <c r="IT45" s="503"/>
      <c r="IU45" s="503"/>
      <c r="IV45" s="503"/>
    </row>
    <row r="46" spans="1:14" ht="27.75" customHeight="1">
      <c r="A46" s="434" t="s">
        <v>215</v>
      </c>
      <c r="B46" s="435">
        <v>49765</v>
      </c>
      <c r="C46" s="412">
        <f>'执行全县公共预算1'!C46</f>
        <v>49765</v>
      </c>
      <c r="D46" s="427">
        <f>'执行全县公共预算1'!D46</f>
        <v>82373</v>
      </c>
      <c r="E46" s="436">
        <v>62937</v>
      </c>
      <c r="F46" s="412">
        <v>18975</v>
      </c>
      <c r="G46" s="436">
        <f>E46+F46</f>
        <v>81912</v>
      </c>
      <c r="H46" s="425"/>
      <c r="I46" s="426"/>
      <c r="J46" s="474"/>
      <c r="K46" s="469"/>
      <c r="L46" s="415"/>
      <c r="M46" s="469"/>
      <c r="N46" s="415"/>
    </row>
    <row r="47" spans="1:14" ht="27.75" customHeight="1">
      <c r="A47" s="438" t="s">
        <v>216</v>
      </c>
      <c r="B47" s="439">
        <v>47316</v>
      </c>
      <c r="C47" s="412">
        <f>'执行全县公共预算1'!C47</f>
        <v>47316</v>
      </c>
      <c r="D47" s="427">
        <f>'执行全县公共预算1'!D47</f>
        <v>10269</v>
      </c>
      <c r="E47" s="436">
        <v>9242</v>
      </c>
      <c r="F47" s="412">
        <v>11754</v>
      </c>
      <c r="G47" s="436">
        <f aca="true" t="shared" si="11" ref="G47:G57">E47+F47</f>
        <v>20996</v>
      </c>
      <c r="H47" s="425"/>
      <c r="I47" s="426"/>
      <c r="J47" s="474"/>
      <c r="K47" s="469"/>
      <c r="L47" s="415"/>
      <c r="M47" s="469"/>
      <c r="N47" s="415"/>
    </row>
    <row r="48" spans="1:14" ht="27.75" customHeight="1">
      <c r="A48" s="438" t="s">
        <v>217</v>
      </c>
      <c r="B48" s="439">
        <v>24121</v>
      </c>
      <c r="C48" s="412">
        <f>'执行全县公共预算1'!C48</f>
        <v>24121</v>
      </c>
      <c r="D48" s="427">
        <f>'执行全县公共预算1'!D48</f>
        <v>1174.25</v>
      </c>
      <c r="E48" s="436">
        <v>419.62</v>
      </c>
      <c r="F48" s="427"/>
      <c r="G48" s="436">
        <f t="shared" si="11"/>
        <v>419.62</v>
      </c>
      <c r="H48" s="425"/>
      <c r="I48" s="426"/>
      <c r="J48" s="474"/>
      <c r="K48" s="469"/>
      <c r="L48" s="415"/>
      <c r="M48" s="469"/>
      <c r="N48" s="415"/>
    </row>
    <row r="49" spans="1:14" ht="27.75" customHeight="1">
      <c r="A49" s="438" t="s">
        <v>218</v>
      </c>
      <c r="B49" s="439"/>
      <c r="C49" s="412">
        <f>'执行全县公共预算1'!C49</f>
        <v>0</v>
      </c>
      <c r="D49" s="427">
        <f>'执行全县公共预算1'!D49</f>
        <v>0</v>
      </c>
      <c r="E49" s="436">
        <v>0</v>
      </c>
      <c r="F49" s="427"/>
      <c r="G49" s="436">
        <f t="shared" si="11"/>
        <v>0</v>
      </c>
      <c r="H49" s="441"/>
      <c r="I49" s="475"/>
      <c r="J49" s="473"/>
      <c r="K49" s="469"/>
      <c r="L49" s="415"/>
      <c r="M49" s="469"/>
      <c r="N49" s="415"/>
    </row>
    <row r="50" spans="1:14" ht="27.75" customHeight="1">
      <c r="A50" s="438" t="s">
        <v>219</v>
      </c>
      <c r="B50" s="439">
        <v>906</v>
      </c>
      <c r="C50" s="412">
        <f>'执行全县公共预算1'!C50</f>
        <v>906</v>
      </c>
      <c r="D50" s="427">
        <f>'执行全县公共预算1'!D50</f>
        <v>899</v>
      </c>
      <c r="E50" s="436">
        <v>809</v>
      </c>
      <c r="F50" s="427"/>
      <c r="G50" s="436">
        <f t="shared" si="11"/>
        <v>809</v>
      </c>
      <c r="H50" s="425"/>
      <c r="I50" s="426"/>
      <c r="J50" s="474"/>
      <c r="K50" s="469"/>
      <c r="L50" s="415"/>
      <c r="M50" s="469"/>
      <c r="N50" s="415"/>
    </row>
    <row r="51" spans="1:14" ht="27.75" customHeight="1">
      <c r="A51" s="434" t="s">
        <v>220</v>
      </c>
      <c r="B51" s="435">
        <v>10009</v>
      </c>
      <c r="C51" s="412">
        <f>'执行全县公共预算1'!C51</f>
        <v>10009</v>
      </c>
      <c r="D51" s="427">
        <f>'执行全县公共预算1'!D51</f>
        <v>11205</v>
      </c>
      <c r="E51" s="436">
        <v>11344</v>
      </c>
      <c r="F51" s="427"/>
      <c r="G51" s="436">
        <f t="shared" si="11"/>
        <v>11344</v>
      </c>
      <c r="H51" s="441"/>
      <c r="I51" s="475"/>
      <c r="J51" s="473"/>
      <c r="K51" s="469"/>
      <c r="L51" s="415"/>
      <c r="M51" s="469"/>
      <c r="N51" s="415"/>
    </row>
    <row r="52" spans="1:14" ht="27.75" customHeight="1">
      <c r="A52" s="434" t="s">
        <v>221</v>
      </c>
      <c r="B52" s="435">
        <v>36442</v>
      </c>
      <c r="C52" s="412">
        <f>'执行全县公共预算1'!C52</f>
        <v>36442</v>
      </c>
      <c r="D52" s="427">
        <f>'执行全县公共预算1'!D52</f>
        <v>36701.89</v>
      </c>
      <c r="E52" s="436">
        <v>37163.59</v>
      </c>
      <c r="F52" s="427"/>
      <c r="G52" s="436">
        <f t="shared" si="11"/>
        <v>37163.59</v>
      </c>
      <c r="H52" s="441"/>
      <c r="I52" s="475"/>
      <c r="J52" s="473"/>
      <c r="K52" s="469"/>
      <c r="L52" s="415"/>
      <c r="M52" s="469"/>
      <c r="N52" s="415"/>
    </row>
    <row r="53" spans="1:14" ht="27.75" customHeight="1">
      <c r="A53" s="434" t="s">
        <v>222</v>
      </c>
      <c r="B53" s="435">
        <v>1122</v>
      </c>
      <c r="C53" s="412">
        <f>'执行全县公共预算1'!C53</f>
        <v>1122</v>
      </c>
      <c r="D53" s="427">
        <f>'执行全县公共预算1'!D53</f>
        <v>1170</v>
      </c>
      <c r="E53" s="436">
        <v>1060</v>
      </c>
      <c r="F53" s="427"/>
      <c r="G53" s="436">
        <f t="shared" si="11"/>
        <v>1060</v>
      </c>
      <c r="H53" s="441"/>
      <c r="I53" s="475"/>
      <c r="J53" s="473"/>
      <c r="K53" s="469"/>
      <c r="L53" s="415"/>
      <c r="M53" s="469"/>
      <c r="N53" s="415"/>
    </row>
    <row r="54" spans="1:14" ht="27.75" customHeight="1">
      <c r="A54" s="434" t="s">
        <v>223</v>
      </c>
      <c r="B54" s="435">
        <v>4485</v>
      </c>
      <c r="C54" s="412">
        <f>'执行全县公共预算1'!C54</f>
        <v>4485</v>
      </c>
      <c r="D54" s="427">
        <f>'执行全县公共预算1'!D54</f>
        <v>5049</v>
      </c>
      <c r="E54" s="436">
        <v>5049</v>
      </c>
      <c r="F54" s="427"/>
      <c r="G54" s="436">
        <f t="shared" si="11"/>
        <v>5049</v>
      </c>
      <c r="H54" s="441"/>
      <c r="I54" s="475"/>
      <c r="J54" s="473"/>
      <c r="K54" s="469"/>
      <c r="L54" s="415"/>
      <c r="M54" s="469"/>
      <c r="N54" s="415"/>
    </row>
    <row r="55" spans="1:14" ht="27.75" customHeight="1">
      <c r="A55" s="434" t="s">
        <v>224</v>
      </c>
      <c r="B55" s="435"/>
      <c r="C55" s="412">
        <f>'执行全县公共预算1'!C55</f>
        <v>0</v>
      </c>
      <c r="D55" s="427">
        <f>'执行全县公共预算1'!D55</f>
        <v>0</v>
      </c>
      <c r="E55" s="436">
        <v>0</v>
      </c>
      <c r="F55" s="427"/>
      <c r="G55" s="436">
        <f t="shared" si="11"/>
        <v>0</v>
      </c>
      <c r="H55" s="441"/>
      <c r="I55" s="475"/>
      <c r="J55" s="473"/>
      <c r="K55" s="469"/>
      <c r="L55" s="415"/>
      <c r="M55" s="469"/>
      <c r="N55" s="415"/>
    </row>
    <row r="56" spans="1:14" ht="27.75" customHeight="1">
      <c r="A56" s="434" t="s">
        <v>225</v>
      </c>
      <c r="B56" s="435">
        <v>14043</v>
      </c>
      <c r="C56" s="412">
        <f>'执行全县公共预算1'!C56</f>
        <v>14043</v>
      </c>
      <c r="D56" s="427">
        <f>'执行全县公共预算1'!D56</f>
        <v>13472</v>
      </c>
      <c r="E56" s="436">
        <v>14387</v>
      </c>
      <c r="F56" s="427"/>
      <c r="G56" s="436">
        <f t="shared" si="11"/>
        <v>14387</v>
      </c>
      <c r="H56" s="441"/>
      <c r="I56" s="475"/>
      <c r="J56" s="473"/>
      <c r="K56" s="469"/>
      <c r="L56" s="415"/>
      <c r="M56" s="469"/>
      <c r="N56" s="415"/>
    </row>
    <row r="57" spans="1:14" ht="27.75" customHeight="1">
      <c r="A57" s="434" t="s">
        <v>226</v>
      </c>
      <c r="B57" s="435">
        <v>85602</v>
      </c>
      <c r="C57" s="412">
        <f>'执行全县公共预算1'!C57</f>
        <v>85602</v>
      </c>
      <c r="D57" s="427">
        <f>'执行全县公共预算1'!D57</f>
        <v>56894.31</v>
      </c>
      <c r="E57" s="436">
        <v>64825.73</v>
      </c>
      <c r="F57" s="427"/>
      <c r="G57" s="436">
        <f t="shared" si="11"/>
        <v>64825.73</v>
      </c>
      <c r="H57" s="441"/>
      <c r="I57" s="475"/>
      <c r="J57" s="473"/>
      <c r="K57" s="469"/>
      <c r="L57" s="415"/>
      <c r="M57" s="469"/>
      <c r="N57" s="415"/>
    </row>
    <row r="58" spans="1:14" ht="27.75" customHeight="1">
      <c r="A58" s="434" t="s">
        <v>227</v>
      </c>
      <c r="B58" s="435">
        <v>902</v>
      </c>
      <c r="C58" s="412">
        <f>'执行全县公共预算1'!C58</f>
        <v>902</v>
      </c>
      <c r="D58" s="427">
        <f>'执行全县公共预算1'!D58</f>
        <v>4396.36</v>
      </c>
      <c r="E58" s="436">
        <v>0</v>
      </c>
      <c r="F58" s="427"/>
      <c r="G58" s="436"/>
      <c r="H58" s="442"/>
      <c r="I58" s="472"/>
      <c r="J58" s="476"/>
      <c r="K58" s="471"/>
      <c r="L58" s="477"/>
      <c r="M58" s="471"/>
      <c r="N58" s="477"/>
    </row>
    <row r="59" spans="1:14" ht="21" customHeight="1">
      <c r="A59" s="443" t="s">
        <v>228</v>
      </c>
      <c r="B59" s="426">
        <v>18212</v>
      </c>
      <c r="C59" s="412">
        <f>'执行全县公共预算1'!C59</f>
        <v>18212</v>
      </c>
      <c r="D59" s="427">
        <f>'执行全县公共预算1'!D59</f>
        <v>15177.79</v>
      </c>
      <c r="E59" s="436">
        <v>7095.2579</v>
      </c>
      <c r="F59" s="427"/>
      <c r="G59" s="436">
        <v>7095.2579</v>
      </c>
      <c r="H59" s="442"/>
      <c r="I59" s="472"/>
      <c r="J59" s="476"/>
      <c r="K59" s="471"/>
      <c r="L59" s="477"/>
      <c r="M59" s="471"/>
      <c r="N59" s="477"/>
    </row>
    <row r="60" spans="1:14" ht="22.5" customHeight="1">
      <c r="A60" s="425" t="s">
        <v>229</v>
      </c>
      <c r="B60" s="426">
        <v>9889</v>
      </c>
      <c r="C60" s="412">
        <f>'执行全县公共预算1'!C60</f>
        <v>9889</v>
      </c>
      <c r="D60" s="427">
        <f>'执行全县公共预算1'!D60</f>
        <v>1289</v>
      </c>
      <c r="E60" s="426">
        <v>28996</v>
      </c>
      <c r="F60" s="427"/>
      <c r="G60" s="426">
        <f>K44</f>
        <v>28995.5</v>
      </c>
      <c r="H60" s="442"/>
      <c r="I60" s="472"/>
      <c r="J60" s="476"/>
      <c r="K60" s="471"/>
      <c r="L60" s="477"/>
      <c r="M60" s="471"/>
      <c r="N60" s="477"/>
    </row>
    <row r="61" spans="1:14" ht="22.5" customHeight="1">
      <c r="A61" s="425" t="s">
        <v>230</v>
      </c>
      <c r="B61" s="426"/>
      <c r="C61" s="412">
        <f>'执行全县公共预算1'!C61</f>
        <v>0</v>
      </c>
      <c r="D61" s="427">
        <f>'执行全县公共预算1'!D61</f>
        <v>227</v>
      </c>
      <c r="E61" s="426"/>
      <c r="F61" s="427"/>
      <c r="G61" s="426"/>
      <c r="H61" s="441"/>
      <c r="I61" s="475"/>
      <c r="J61" s="473"/>
      <c r="K61" s="471"/>
      <c r="L61" s="475"/>
      <c r="M61" s="471"/>
      <c r="N61" s="475"/>
    </row>
    <row r="62" spans="1:14" ht="30.75" customHeight="1">
      <c r="A62" s="425" t="s">
        <v>231</v>
      </c>
      <c r="B62" s="426">
        <v>7148</v>
      </c>
      <c r="C62" s="412">
        <f>'执行全县公共预算1'!C62</f>
        <v>0</v>
      </c>
      <c r="D62" s="427">
        <f>'执行全县公共预算1'!D62</f>
        <v>0</v>
      </c>
      <c r="E62" s="426"/>
      <c r="F62" s="427"/>
      <c r="G62" s="426"/>
      <c r="H62" s="441"/>
      <c r="I62" s="475"/>
      <c r="J62" s="473"/>
      <c r="K62" s="471"/>
      <c r="L62" s="475"/>
      <c r="M62" s="471"/>
      <c r="N62" s="475"/>
    </row>
    <row r="63" spans="1:256" s="377" customFormat="1" ht="27.75" customHeight="1">
      <c r="A63" s="410" t="s">
        <v>232</v>
      </c>
      <c r="B63" s="405">
        <f aca="true" t="shared" si="12" ref="B63:G63">B8+B33+B37</f>
        <v>395996</v>
      </c>
      <c r="C63" s="405">
        <f t="shared" si="12"/>
        <v>423533</v>
      </c>
      <c r="D63" s="428">
        <f t="shared" si="12"/>
        <v>359756.6</v>
      </c>
      <c r="E63" s="405">
        <f t="shared" si="12"/>
        <v>354343.1979</v>
      </c>
      <c r="F63" s="405">
        <f t="shared" si="12"/>
        <v>32729</v>
      </c>
      <c r="G63" s="405">
        <f t="shared" si="12"/>
        <v>387071.6979</v>
      </c>
      <c r="H63" s="410" t="s">
        <v>53</v>
      </c>
      <c r="I63" s="405">
        <f aca="true" t="shared" si="13" ref="I63:N63">I8+I33+I37+I32</f>
        <v>395996</v>
      </c>
      <c r="J63" s="405">
        <f t="shared" si="13"/>
        <v>423533</v>
      </c>
      <c r="K63" s="451">
        <f t="shared" si="13"/>
        <v>359756.56999999995</v>
      </c>
      <c r="L63" s="405">
        <f t="shared" si="13"/>
        <v>354342.8979</v>
      </c>
      <c r="M63" s="405">
        <f t="shared" si="13"/>
        <v>32728.9</v>
      </c>
      <c r="N63" s="405">
        <f t="shared" si="13"/>
        <v>387071.7979</v>
      </c>
      <c r="O63" s="468"/>
      <c r="P63" s="468"/>
      <c r="Q63" s="468"/>
      <c r="R63" s="468"/>
      <c r="S63" s="468"/>
      <c r="T63" s="468"/>
      <c r="U63" s="468"/>
      <c r="V63" s="468"/>
      <c r="W63" s="489"/>
      <c r="X63" s="490">
        <f>M63-F63</f>
        <v>-0.09999999999854481</v>
      </c>
      <c r="Y63" s="447">
        <f>G63-N63</f>
        <v>-0.09999999997671694</v>
      </c>
      <c r="Z63" s="478"/>
      <c r="AA63" s="47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68"/>
      <c r="CG63" s="468"/>
      <c r="CH63" s="468"/>
      <c r="CI63" s="468"/>
      <c r="CJ63" s="468"/>
      <c r="CK63" s="468"/>
      <c r="CL63" s="468"/>
      <c r="CM63" s="468"/>
      <c r="CN63" s="468"/>
      <c r="CO63" s="468"/>
      <c r="CP63" s="468"/>
      <c r="CQ63" s="468"/>
      <c r="CR63" s="468"/>
      <c r="CS63" s="468"/>
      <c r="CT63" s="468"/>
      <c r="CU63" s="468"/>
      <c r="CV63" s="468"/>
      <c r="CW63" s="468"/>
      <c r="CX63" s="468"/>
      <c r="CY63" s="468"/>
      <c r="CZ63" s="468"/>
      <c r="DA63" s="468"/>
      <c r="DB63" s="468"/>
      <c r="DC63" s="468"/>
      <c r="DD63" s="468"/>
      <c r="DE63" s="468"/>
      <c r="DF63" s="468"/>
      <c r="DG63" s="468"/>
      <c r="DH63" s="468"/>
      <c r="DI63" s="468"/>
      <c r="DJ63" s="468"/>
      <c r="DK63" s="468"/>
      <c r="DL63" s="468"/>
      <c r="DM63" s="468"/>
      <c r="DN63" s="468"/>
      <c r="DO63" s="468"/>
      <c r="DP63" s="468"/>
      <c r="DQ63" s="468"/>
      <c r="DR63" s="468"/>
      <c r="DS63" s="468"/>
      <c r="DT63" s="468"/>
      <c r="DU63" s="468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8"/>
      <c r="FE63" s="468"/>
      <c r="FF63" s="468"/>
      <c r="FG63" s="468"/>
      <c r="FH63" s="468"/>
      <c r="FI63" s="468"/>
      <c r="FJ63" s="468"/>
      <c r="FK63" s="468"/>
      <c r="FL63" s="468"/>
      <c r="FM63" s="468"/>
      <c r="FN63" s="468"/>
      <c r="FO63" s="468"/>
      <c r="FP63" s="468"/>
      <c r="FQ63" s="468"/>
      <c r="FR63" s="468"/>
      <c r="FS63" s="468"/>
      <c r="FT63" s="468"/>
      <c r="FU63" s="468"/>
      <c r="FV63" s="468"/>
      <c r="FW63" s="468"/>
      <c r="FX63" s="468"/>
      <c r="FY63" s="468"/>
      <c r="FZ63" s="468"/>
      <c r="GA63" s="468"/>
      <c r="GB63" s="468"/>
      <c r="GC63" s="468"/>
      <c r="GD63" s="468"/>
      <c r="GE63" s="468"/>
      <c r="GF63" s="468"/>
      <c r="GG63" s="468"/>
      <c r="GH63" s="468"/>
      <c r="GI63" s="468"/>
      <c r="GJ63" s="468"/>
      <c r="GK63" s="468"/>
      <c r="GL63" s="468"/>
      <c r="GM63" s="468"/>
      <c r="GN63" s="468"/>
      <c r="GO63" s="468"/>
      <c r="GP63" s="468"/>
      <c r="GQ63" s="468"/>
      <c r="GR63" s="468"/>
      <c r="GS63" s="468"/>
      <c r="GT63" s="468"/>
      <c r="GU63" s="468"/>
      <c r="GV63" s="468"/>
      <c r="GW63" s="468"/>
      <c r="GX63" s="468"/>
      <c r="GY63" s="468"/>
      <c r="GZ63" s="468"/>
      <c r="HA63" s="468"/>
      <c r="HB63" s="468"/>
      <c r="HC63" s="468"/>
      <c r="HD63" s="468"/>
      <c r="HE63" s="468"/>
      <c r="HF63" s="468"/>
      <c r="HG63" s="468"/>
      <c r="HH63" s="468"/>
      <c r="HI63" s="468"/>
      <c r="HJ63" s="468"/>
      <c r="HK63" s="468"/>
      <c r="HL63" s="468"/>
      <c r="HM63" s="468"/>
      <c r="HN63" s="468"/>
      <c r="HO63" s="468"/>
      <c r="HP63" s="468"/>
      <c r="HQ63" s="468"/>
      <c r="HR63" s="468"/>
      <c r="HS63" s="468"/>
      <c r="HT63" s="468"/>
      <c r="HU63" s="468"/>
      <c r="HV63" s="468"/>
      <c r="HW63" s="468"/>
      <c r="HX63" s="468"/>
      <c r="HY63" s="468"/>
      <c r="HZ63" s="468"/>
      <c r="IA63" s="468"/>
      <c r="IB63" s="468"/>
      <c r="IC63" s="468"/>
      <c r="ID63" s="468"/>
      <c r="IE63" s="468"/>
      <c r="IF63" s="468"/>
      <c r="IG63" s="468"/>
      <c r="IH63" s="468"/>
      <c r="II63" s="468"/>
      <c r="IJ63" s="468"/>
      <c r="IK63" s="468"/>
      <c r="IL63" s="468"/>
      <c r="IM63" s="468"/>
      <c r="IN63" s="468"/>
      <c r="IO63" s="468"/>
      <c r="IP63" s="503"/>
      <c r="IQ63" s="503"/>
      <c r="IR63" s="503"/>
      <c r="IS63" s="503"/>
      <c r="IT63" s="503"/>
      <c r="IU63" s="503"/>
      <c r="IV63" s="503"/>
    </row>
    <row r="64" spans="4:14" ht="15">
      <c r="D64" s="444"/>
      <c r="E64" s="444"/>
      <c r="F64" s="444"/>
      <c r="G64" s="445"/>
      <c r="H64" s="446"/>
      <c r="I64" s="391"/>
      <c r="J64" s="478"/>
      <c r="K64" s="479"/>
      <c r="L64" s="479"/>
      <c r="M64" s="479"/>
      <c r="N64" s="391"/>
    </row>
    <row r="68" ht="15">
      <c r="C68" s="504"/>
    </row>
  </sheetData>
  <sheetProtection formatCells="0" formatColumns="0" formatRows="0" insertColumns="0" insertRows="0" deleteColumns="0" deleteRows="0" sort="0" autoFilter="0"/>
  <mergeCells count="18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W6:W7"/>
  </mergeCells>
  <conditionalFormatting sqref="X63:Y63">
    <cfRule type="cellIs" priority="1" dxfId="0" operator="notEqual" stopIfTrue="1">
      <formula>0</formula>
    </cfRule>
  </conditionalFormatting>
  <printOptions horizontalCentered="1"/>
  <pageMargins left="0.7909722222222222" right="0.7909722222222222" top="0.66875" bottom="0.66875" header="0.5118055555555555" footer="0.5902777777777778"/>
  <pageSetup blackAndWhite="1" firstPageNumber="1" useFirstPageNumber="1" horizontalDpi="600" verticalDpi="600" orientation="landscape" paperSize="8" scale="9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张振旺</dc:creator>
  <cp:keywords/>
  <dc:description/>
  <cp:lastModifiedBy>Administrator</cp:lastModifiedBy>
  <cp:lastPrinted>2021-12-20T08:43:00Z</cp:lastPrinted>
  <dcterms:created xsi:type="dcterms:W3CDTF">2015-11-27T03:47:00Z</dcterms:created>
  <dcterms:modified xsi:type="dcterms:W3CDTF">2022-09-08T10:29:21Z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94418D0AF488447F9853EDE24CEF9AB3</vt:lpwstr>
  </property>
</Properties>
</file>