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675_5fa0b70f78e6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<sst xmlns="http://schemas.openxmlformats.org/spreadsheetml/2006/main" count="129" uniqueCount="21">
  <si>
    <t>定安县2020年公开考核招聘卫生专业技术人员                                   资格初审合格人员名单</t>
  </si>
  <si>
    <t>序号</t>
  </si>
  <si>
    <t>报考岗位</t>
  </si>
  <si>
    <t>姓名</t>
  </si>
  <si>
    <t>身份证号码</t>
  </si>
  <si>
    <t>0101_临床医师</t>
  </si>
  <si>
    <t>0102_妇产科医师</t>
  </si>
  <si>
    <t>0104_放射科医师</t>
  </si>
  <si>
    <t>0105_检验师</t>
  </si>
  <si>
    <t>0107_中医师</t>
  </si>
  <si>
    <t>0108_中医师</t>
  </si>
  <si>
    <t>0109_儿科医师</t>
  </si>
  <si>
    <t>0110_妇产科医师</t>
  </si>
  <si>
    <t>0111_临床医师1</t>
  </si>
  <si>
    <t>0113_公卫医师1</t>
  </si>
  <si>
    <t>0201_放射诊断医师</t>
  </si>
  <si>
    <t>0202_检验士</t>
  </si>
  <si>
    <t>0205_检验士</t>
  </si>
  <si>
    <t>0208_检验士</t>
  </si>
  <si>
    <t>0209_检验士1</t>
  </si>
  <si>
    <t>0211_心电图、影像诊断医师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</si>
</sst>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f1920k\FileStorage\File\2020-11\m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75_5fa0b70f78e65"/>
    </sheetNames>
    <sheetDataSet>
      <sheetData sheetId="0">
        <row r="3">
          <cell r="C3" t="str">
            <v>史红娟</v>
          </cell>
          <cell r="D3" t="str">
            <v>430722198009228726</v>
          </cell>
        </row>
        <row r="4">
          <cell r="C4" t="str">
            <v>周小玲</v>
          </cell>
          <cell r="D4" t="str">
            <v>460025198606160025</v>
          </cell>
        </row>
        <row r="5">
          <cell r="C5" t="str">
            <v>王武</v>
          </cell>
          <cell r="D5" t="str">
            <v>46002519891006031X</v>
          </cell>
        </row>
        <row r="6">
          <cell r="C6" t="str">
            <v>王峰</v>
          </cell>
          <cell r="D6" t="str">
            <v>622301197111210011</v>
          </cell>
        </row>
        <row r="7">
          <cell r="C7" t="str">
            <v>甘洪波</v>
          </cell>
          <cell r="D7" t="str">
            <v>513525197607230216</v>
          </cell>
        </row>
        <row r="8">
          <cell r="C8" t="str">
            <v>王章源</v>
          </cell>
          <cell r="D8" t="str">
            <v>460025197812032417</v>
          </cell>
        </row>
        <row r="9">
          <cell r="C9" t="str">
            <v>王才大</v>
          </cell>
          <cell r="D9" t="str">
            <v>460004198803144831</v>
          </cell>
        </row>
        <row r="10">
          <cell r="C10" t="str">
            <v>李军</v>
          </cell>
          <cell r="D10" t="str">
            <v>432802197012171350</v>
          </cell>
        </row>
        <row r="11">
          <cell r="C11" t="str">
            <v>莫启秋</v>
          </cell>
          <cell r="D11" t="str">
            <v>46002519891119271X</v>
          </cell>
        </row>
        <row r="12">
          <cell r="C12" t="str">
            <v>王秋文</v>
          </cell>
          <cell r="D12" t="str">
            <v>460004198908074040</v>
          </cell>
        </row>
        <row r="13">
          <cell r="C13" t="str">
            <v>吴诚</v>
          </cell>
          <cell r="D13" t="str">
            <v>460025198503082714</v>
          </cell>
        </row>
        <row r="14">
          <cell r="C14" t="str">
            <v>周运妙</v>
          </cell>
          <cell r="D14" t="str">
            <v>460033198410274549</v>
          </cell>
        </row>
        <row r="15">
          <cell r="C15" t="str">
            <v>吴坤运</v>
          </cell>
          <cell r="D15" t="str">
            <v>460025198712083035</v>
          </cell>
        </row>
        <row r="16">
          <cell r="C16" t="str">
            <v>卢样</v>
          </cell>
          <cell r="D16" t="str">
            <v>362201198308243429</v>
          </cell>
        </row>
        <row r="17">
          <cell r="C17" t="str">
            <v>邢沛</v>
          </cell>
          <cell r="D17" t="str">
            <v>460005199207263915</v>
          </cell>
        </row>
        <row r="18">
          <cell r="C18" t="str">
            <v>王桂芳</v>
          </cell>
          <cell r="D18" t="str">
            <v>220602197409191067</v>
          </cell>
        </row>
        <row r="19">
          <cell r="C19" t="str">
            <v>邓垂宇</v>
          </cell>
          <cell r="D19" t="str">
            <v>460026198210165133</v>
          </cell>
        </row>
        <row r="20">
          <cell r="C20" t="str">
            <v>柯维银</v>
          </cell>
          <cell r="D20" t="str">
            <v>46000419940526084X</v>
          </cell>
        </row>
        <row r="21">
          <cell r="C21" t="str">
            <v>郑燕</v>
          </cell>
          <cell r="D21" t="str">
            <v>460006199102101705</v>
          </cell>
        </row>
        <row r="22">
          <cell r="C22" t="str">
            <v>高亚如</v>
          </cell>
          <cell r="D22" t="str">
            <v>46000719941205412X</v>
          </cell>
        </row>
        <row r="23">
          <cell r="C23" t="str">
            <v>戴海凤</v>
          </cell>
          <cell r="D23" t="str">
            <v>460025197205132424</v>
          </cell>
        </row>
        <row r="24">
          <cell r="C24" t="str">
            <v>林桂玲</v>
          </cell>
          <cell r="D24" t="str">
            <v>460104199408271224</v>
          </cell>
        </row>
        <row r="25">
          <cell r="C25" t="str">
            <v>王中妹</v>
          </cell>
          <cell r="D25" t="str">
            <v>460025199106162424</v>
          </cell>
        </row>
        <row r="26">
          <cell r="C26" t="str">
            <v>陈莹</v>
          </cell>
          <cell r="D26" t="str">
            <v>460030199112235424</v>
          </cell>
        </row>
        <row r="27">
          <cell r="C27" t="str">
            <v>林国兴</v>
          </cell>
          <cell r="D27" t="str">
            <v>460025198102090019</v>
          </cell>
        </row>
        <row r="28">
          <cell r="C28" t="str">
            <v>刘虹</v>
          </cell>
          <cell r="D28" t="str">
            <v>460027198811173442</v>
          </cell>
        </row>
        <row r="29">
          <cell r="C29" t="str">
            <v>符永斌</v>
          </cell>
          <cell r="D29" t="str">
            <v>460025198407293917</v>
          </cell>
        </row>
        <row r="30">
          <cell r="C30" t="str">
            <v>黄翠霞</v>
          </cell>
          <cell r="D30" t="str">
            <v>460026198907083621</v>
          </cell>
        </row>
        <row r="31">
          <cell r="C31" t="str">
            <v>江娇嫩</v>
          </cell>
          <cell r="D31" t="str">
            <v>460034199012040924</v>
          </cell>
        </row>
        <row r="32">
          <cell r="C32" t="str">
            <v>叶秀昊</v>
          </cell>
          <cell r="D32" t="str">
            <v>460025197705200614</v>
          </cell>
        </row>
        <row r="33">
          <cell r="C33" t="str">
            <v>莫南诗</v>
          </cell>
          <cell r="D33" t="str">
            <v>460025199506131213</v>
          </cell>
        </row>
        <row r="34">
          <cell r="C34" t="str">
            <v>陈贤旭</v>
          </cell>
          <cell r="D34" t="str">
            <v>460025198002040612</v>
          </cell>
        </row>
        <row r="35">
          <cell r="C35" t="str">
            <v>莫育雄</v>
          </cell>
          <cell r="D35" t="str">
            <v>460025197603053318</v>
          </cell>
        </row>
        <row r="36">
          <cell r="C36" t="str">
            <v>吴九真</v>
          </cell>
          <cell r="D36" t="str">
            <v>460025198110294230</v>
          </cell>
        </row>
        <row r="37">
          <cell r="C37" t="str">
            <v>周安涛</v>
          </cell>
          <cell r="D37" t="str">
            <v>460025198203210032</v>
          </cell>
        </row>
        <row r="38">
          <cell r="C38" t="str">
            <v>孙书法</v>
          </cell>
          <cell r="D38" t="str">
            <v>460025197504093330</v>
          </cell>
        </row>
        <row r="39">
          <cell r="C39" t="str">
            <v>黄创君</v>
          </cell>
          <cell r="D39" t="str">
            <v>460026198308090619</v>
          </cell>
        </row>
        <row r="40">
          <cell r="C40" t="str">
            <v>陈德林</v>
          </cell>
          <cell r="D40" t="str">
            <v>460025198109162732</v>
          </cell>
        </row>
        <row r="41">
          <cell r="C41" t="str">
            <v>肖境宝</v>
          </cell>
          <cell r="D41" t="str">
            <v>460105199410156811</v>
          </cell>
        </row>
        <row r="42">
          <cell r="C42" t="str">
            <v>林仕强</v>
          </cell>
          <cell r="D42" t="str">
            <v>460027197611153717</v>
          </cell>
        </row>
        <row r="43">
          <cell r="C43" t="str">
            <v>孟风翠</v>
          </cell>
          <cell r="D43" t="str">
            <v>632521198211060025</v>
          </cell>
        </row>
        <row r="44">
          <cell r="C44" t="str">
            <v>何蝶</v>
          </cell>
          <cell r="D44" t="str">
            <v>460025198205024225</v>
          </cell>
        </row>
        <row r="45">
          <cell r="C45" t="str">
            <v>王大勇</v>
          </cell>
          <cell r="D45" t="str">
            <v>460025197610092112</v>
          </cell>
        </row>
        <row r="46">
          <cell r="C46" t="str">
            <v>张娇</v>
          </cell>
          <cell r="D46" t="str">
            <v>460025199102024243</v>
          </cell>
        </row>
        <row r="47">
          <cell r="C47" t="str">
            <v>黄丽嫚</v>
          </cell>
          <cell r="D47" t="str">
            <v>460001199608201322</v>
          </cell>
        </row>
        <row r="48">
          <cell r="C48" t="str">
            <v>李子冠</v>
          </cell>
          <cell r="D48" t="str">
            <v>460031198610085336</v>
          </cell>
        </row>
        <row r="49">
          <cell r="C49" t="str">
            <v>吴君裕</v>
          </cell>
          <cell r="D49" t="str">
            <v>46002119800730401X</v>
          </cell>
        </row>
        <row r="50">
          <cell r="C50" t="str">
            <v>王泽军</v>
          </cell>
          <cell r="D50" t="str">
            <v>460100197107010093</v>
          </cell>
        </row>
        <row r="51">
          <cell r="C51" t="str">
            <v>郭小边</v>
          </cell>
          <cell r="D51" t="str">
            <v>460026199702140949</v>
          </cell>
        </row>
        <row r="52">
          <cell r="C52" t="str">
            <v>黄柏山</v>
          </cell>
          <cell r="D52" t="str">
            <v>460025197610253019</v>
          </cell>
        </row>
        <row r="53">
          <cell r="C53" t="str">
            <v>黄毅</v>
          </cell>
          <cell r="D53" t="str">
            <v>460025197910134214</v>
          </cell>
        </row>
        <row r="54">
          <cell r="C54" t="str">
            <v>谢于群</v>
          </cell>
          <cell r="D54" t="str">
            <v>460025197610114211</v>
          </cell>
        </row>
        <row r="55">
          <cell r="C55" t="str">
            <v>王科兰</v>
          </cell>
          <cell r="D55" t="str">
            <v>460025198205132429</v>
          </cell>
        </row>
        <row r="56">
          <cell r="C56" t="str">
            <v>李恩平</v>
          </cell>
          <cell r="D56" t="str">
            <v>46000619830301681X</v>
          </cell>
        </row>
        <row r="57">
          <cell r="C57" t="str">
            <v>熊浩</v>
          </cell>
          <cell r="D57" t="str">
            <v>362202199701030033</v>
          </cell>
        </row>
        <row r="58">
          <cell r="C58" t="str">
            <v>陈君武</v>
          </cell>
          <cell r="D58" t="str">
            <v>460006198309104036</v>
          </cell>
        </row>
        <row r="59">
          <cell r="C59" t="str">
            <v>王日柳</v>
          </cell>
          <cell r="D59" t="str">
            <v>460025197409214210</v>
          </cell>
        </row>
        <row r="60">
          <cell r="C60" t="str">
            <v>李昌东</v>
          </cell>
          <cell r="D60" t="str">
            <v>460022199304084317</v>
          </cell>
        </row>
        <row r="61">
          <cell r="C61" t="str">
            <v>曾少丽</v>
          </cell>
          <cell r="D61" t="str">
            <v>460007199508184121</v>
          </cell>
        </row>
        <row r="62">
          <cell r="C62" t="str">
            <v>潘妹</v>
          </cell>
          <cell r="D62" t="str">
            <v>46002519960806092X</v>
          </cell>
        </row>
        <row r="63">
          <cell r="C63" t="str">
            <v>梁子艺</v>
          </cell>
          <cell r="D63" t="str">
            <v>460005199901143526</v>
          </cell>
        </row>
        <row r="64">
          <cell r="C64" t="str">
            <v>钟庆成</v>
          </cell>
          <cell r="D64" t="str">
            <v>46003119950214521X</v>
          </cell>
        </row>
        <row r="65">
          <cell r="C65" t="str">
            <v>胡凡</v>
          </cell>
          <cell r="D65" t="str">
            <v>421281199611170316</v>
          </cell>
        </row>
        <row r="66">
          <cell r="C66" t="str">
            <v>陈芳</v>
          </cell>
          <cell r="D66" t="str">
            <v>46002519851120032X</v>
          </cell>
        </row>
        <row r="67">
          <cell r="C67" t="str">
            <v>符式刚</v>
          </cell>
          <cell r="D67" t="str">
            <v>460025198712100034</v>
          </cell>
        </row>
        <row r="68">
          <cell r="C68" t="str">
            <v>蓝慧迪</v>
          </cell>
          <cell r="D68" t="str">
            <v>440902198808170425</v>
          </cell>
        </row>
        <row r="69">
          <cell r="C69" t="str">
            <v>周海琴</v>
          </cell>
          <cell r="D69" t="str">
            <v>460027199407141726</v>
          </cell>
        </row>
        <row r="70">
          <cell r="C70" t="str">
            <v>王玲玲</v>
          </cell>
          <cell r="D70" t="str">
            <v>460036199606180441</v>
          </cell>
        </row>
        <row r="71">
          <cell r="C71" t="str">
            <v>梁坤</v>
          </cell>
          <cell r="D71" t="str">
            <v>460006199504300416</v>
          </cell>
        </row>
        <row r="72">
          <cell r="C72" t="str">
            <v>周未影</v>
          </cell>
          <cell r="D72" t="str">
            <v>460004199308121821</v>
          </cell>
        </row>
        <row r="73">
          <cell r="C73" t="str">
            <v>陈丽</v>
          </cell>
          <cell r="D73" t="str">
            <v>460006199909184425</v>
          </cell>
        </row>
        <row r="74">
          <cell r="C74" t="str">
            <v>范冠娜</v>
          </cell>
          <cell r="D74" t="str">
            <v>460031199204015265</v>
          </cell>
        </row>
        <row r="75">
          <cell r="C75" t="str">
            <v>林唐生</v>
          </cell>
          <cell r="D75" t="str">
            <v>460031199409265217</v>
          </cell>
        </row>
        <row r="76">
          <cell r="C76" t="str">
            <v>朱凤妹</v>
          </cell>
          <cell r="D76" t="str">
            <v>469003199407132747</v>
          </cell>
        </row>
        <row r="77">
          <cell r="C77" t="str">
            <v>符传桃</v>
          </cell>
          <cell r="D77" t="str">
            <v>460003199509185446</v>
          </cell>
        </row>
        <row r="78">
          <cell r="C78" t="str">
            <v>胡诗财</v>
          </cell>
          <cell r="D78" t="str">
            <v>460025199110262110</v>
          </cell>
        </row>
        <row r="79">
          <cell r="C79" t="str">
            <v>郭小燕</v>
          </cell>
          <cell r="D79" t="str">
            <v>460004199109045029</v>
          </cell>
        </row>
        <row r="80">
          <cell r="C80" t="str">
            <v>吴雪飞</v>
          </cell>
          <cell r="D80" t="str">
            <v>460025199302030963</v>
          </cell>
        </row>
        <row r="81">
          <cell r="C81" t="str">
            <v>万金丽</v>
          </cell>
          <cell r="D81" t="str">
            <v>46030019951025002X</v>
          </cell>
        </row>
        <row r="82">
          <cell r="C82" t="str">
            <v>蔡於岛</v>
          </cell>
          <cell r="D82" t="str">
            <v>460004199407084210</v>
          </cell>
        </row>
        <row r="83">
          <cell r="C83" t="str">
            <v>吴钟迁</v>
          </cell>
          <cell r="D83" t="str">
            <v>460034199512082127</v>
          </cell>
        </row>
        <row r="84">
          <cell r="C84" t="str">
            <v>沈永亮</v>
          </cell>
          <cell r="D84" t="str">
            <v>460003198912282612</v>
          </cell>
        </row>
        <row r="85">
          <cell r="C85" t="str">
            <v>王娟</v>
          </cell>
          <cell r="D85" t="str">
            <v>460002199210201564</v>
          </cell>
        </row>
        <row r="86">
          <cell r="C86" t="str">
            <v>吴育忠</v>
          </cell>
          <cell r="D86" t="str">
            <v>460004199208174010</v>
          </cell>
        </row>
        <row r="87">
          <cell r="C87" t="str">
            <v>符东月</v>
          </cell>
          <cell r="D87" t="str">
            <v>460007198710055361</v>
          </cell>
        </row>
        <row r="88">
          <cell r="C88" t="str">
            <v>卓晓芳</v>
          </cell>
          <cell r="D88" t="str">
            <v>46002619891128002X</v>
          </cell>
        </row>
        <row r="89">
          <cell r="C89" t="str">
            <v>杨大培</v>
          </cell>
          <cell r="D89" t="str">
            <v>460004199503215612</v>
          </cell>
        </row>
        <row r="90">
          <cell r="C90" t="str">
            <v>张慧珍</v>
          </cell>
          <cell r="D90" t="str">
            <v>46002619930516332X</v>
          </cell>
        </row>
        <row r="91">
          <cell r="C91" t="str">
            <v>吴晓雪</v>
          </cell>
          <cell r="D91" t="str">
            <v>460025199201201524</v>
          </cell>
        </row>
        <row r="92">
          <cell r="C92" t="str">
            <v>李灵</v>
          </cell>
          <cell r="D92" t="str">
            <v>460004198710054896</v>
          </cell>
        </row>
        <row r="93">
          <cell r="C93" t="str">
            <v>符海转</v>
          </cell>
          <cell r="D93" t="str">
            <v>469023199612126624</v>
          </cell>
        </row>
        <row r="94">
          <cell r="C94" t="str">
            <v>邓紫冰</v>
          </cell>
          <cell r="D94" t="str">
            <v>460004199506111421</v>
          </cell>
        </row>
        <row r="95">
          <cell r="C95" t="str">
            <v>吴贻敬</v>
          </cell>
          <cell r="D95" t="str">
            <v>460025199007201213</v>
          </cell>
        </row>
        <row r="96">
          <cell r="C96" t="str">
            <v>苏海曼</v>
          </cell>
          <cell r="D96" t="str">
            <v>460025198911292120</v>
          </cell>
        </row>
        <row r="97">
          <cell r="C97" t="str">
            <v>赵丹</v>
          </cell>
          <cell r="D97" t="str">
            <v>230902199603050628</v>
          </cell>
        </row>
        <row r="98">
          <cell r="C98" t="str">
            <v>王晓</v>
          </cell>
          <cell r="D98" t="str">
            <v>460025199012122181</v>
          </cell>
        </row>
        <row r="99">
          <cell r="C99" t="str">
            <v>严良二</v>
          </cell>
          <cell r="D99" t="str">
            <v>460025198807152419</v>
          </cell>
        </row>
        <row r="100">
          <cell r="C100" t="str">
            <v>洪秀乾</v>
          </cell>
          <cell r="D100" t="str">
            <v>460003199007174165</v>
          </cell>
        </row>
        <row r="101">
          <cell r="C101" t="str">
            <v>吴彩澄</v>
          </cell>
          <cell r="D101" t="str">
            <v>460106199709063421</v>
          </cell>
        </row>
        <row r="102">
          <cell r="C102" t="str">
            <v>唐小讯</v>
          </cell>
          <cell r="D102" t="str">
            <v>46010319950209212X</v>
          </cell>
        </row>
        <row r="103">
          <cell r="C103" t="str">
            <v>王大新</v>
          </cell>
          <cell r="D103" t="str">
            <v>460027199102062015</v>
          </cell>
        </row>
        <row r="104">
          <cell r="C104" t="str">
            <v>李业智</v>
          </cell>
          <cell r="D104" t="str">
            <v>460026198511111219</v>
          </cell>
        </row>
        <row r="105">
          <cell r="C105" t="str">
            <v>何精妃</v>
          </cell>
          <cell r="D105" t="str">
            <v>460003199108124466</v>
          </cell>
        </row>
        <row r="106">
          <cell r="C106" t="str">
            <v>莫雪梅</v>
          </cell>
          <cell r="D106" t="str">
            <v>460025199208150029</v>
          </cell>
        </row>
        <row r="107">
          <cell r="C107" t="str">
            <v>谭传琳</v>
          </cell>
          <cell r="D107" t="str">
            <v>460025198907104254</v>
          </cell>
        </row>
        <row r="108">
          <cell r="C108" t="str">
            <v>王丽娜</v>
          </cell>
          <cell r="D108" t="str">
            <v>460026199004241240</v>
          </cell>
        </row>
        <row r="109">
          <cell r="C109" t="str">
            <v>王虹匀</v>
          </cell>
          <cell r="D109" t="str">
            <v>460004199712095821</v>
          </cell>
        </row>
        <row r="110">
          <cell r="C110" t="str">
            <v>陈明强</v>
          </cell>
          <cell r="D110" t="str">
            <v>469007199410164112</v>
          </cell>
        </row>
        <row r="111">
          <cell r="C111" t="str">
            <v>梁海萍</v>
          </cell>
          <cell r="D111" t="str">
            <v>460103198903143026</v>
          </cell>
        </row>
        <row r="112">
          <cell r="C112" t="str">
            <v>林凤</v>
          </cell>
          <cell r="D112" t="str">
            <v>460006199512064820</v>
          </cell>
        </row>
        <row r="113">
          <cell r="C113" t="str">
            <v>何青</v>
          </cell>
          <cell r="D113" t="str">
            <v>460025198609200344</v>
          </cell>
        </row>
        <row r="114">
          <cell r="C114" t="str">
            <v>梁娇珠</v>
          </cell>
          <cell r="D114" t="str">
            <v>46003319920817360X</v>
          </cell>
        </row>
        <row r="115">
          <cell r="C115" t="str">
            <v>吴淑梅</v>
          </cell>
          <cell r="D115" t="str">
            <v>460036199401180026</v>
          </cell>
        </row>
        <row r="116">
          <cell r="C116" t="str">
            <v>俞红丽</v>
          </cell>
          <cell r="D116" t="str">
            <v>460036199211047224</v>
          </cell>
        </row>
        <row r="117">
          <cell r="C117" t="str">
            <v>郑芳</v>
          </cell>
          <cell r="D117" t="str">
            <v>46000319980206466X</v>
          </cell>
        </row>
        <row r="118">
          <cell r="C118" t="str">
            <v>陈贤汪</v>
          </cell>
          <cell r="D118" t="str">
            <v>460025199002092134</v>
          </cell>
        </row>
        <row r="119">
          <cell r="C119" t="str">
            <v>吴教溥</v>
          </cell>
          <cell r="D119" t="str">
            <v>460025199309154213</v>
          </cell>
        </row>
        <row r="120">
          <cell r="C120" t="str">
            <v>周亚强</v>
          </cell>
          <cell r="D120" t="str">
            <v>46010319960926362X</v>
          </cell>
        </row>
        <row r="121">
          <cell r="C121" t="str">
            <v>李秀玲</v>
          </cell>
          <cell r="D121" t="str">
            <v>460003199610263242</v>
          </cell>
        </row>
        <row r="122">
          <cell r="C122" t="str">
            <v>黄芳</v>
          </cell>
          <cell r="D122" t="str">
            <v>460022199204103728</v>
          </cell>
        </row>
        <row r="123">
          <cell r="C123" t="str">
            <v>黄秋萍</v>
          </cell>
          <cell r="D123" t="str">
            <v>460004199008283044</v>
          </cell>
        </row>
        <row r="124">
          <cell r="C124" t="str">
            <v>陈元安</v>
          </cell>
          <cell r="D124" t="str">
            <v>460025198305132434</v>
          </cell>
        </row>
        <row r="125">
          <cell r="C125" t="str">
            <v>何庆功</v>
          </cell>
          <cell r="D125" t="str">
            <v>460003199201124436</v>
          </cell>
        </row>
        <row r="126">
          <cell r="C126" t="str">
            <v>王德良</v>
          </cell>
          <cell r="D126" t="str">
            <v>460004198607120613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 topLeftCell="A1">
      <selection activeCell="B128" sqref="B128"/>
    </sheetView>
  </sheetViews>
  <sheetFormatPr defaultColWidth="9.00390625" defaultRowHeight="15"/>
  <cols>
    <col min="1" max="1" width="9.421875" style="1" customWidth="1"/>
    <col min="2" max="2" width="28.421875" style="1" customWidth="1"/>
    <col min="3" max="3" width="14.28125" style="1" customWidth="1"/>
    <col min="4" max="4" width="27.8515625" style="1" customWidth="1"/>
    <col min="5" max="204" width="17.28125" style="1" customWidth="1"/>
    <col min="205" max="205" width="17.28125" style="1" bestFit="1" customWidth="1"/>
    <col min="206" max="211" width="9.00390625" style="1" customWidth="1"/>
    <col min="212" max="212" width="17.28125" style="1" bestFit="1" customWidth="1"/>
    <col min="213" max="16384" width="9.00390625" style="1" customWidth="1"/>
  </cols>
  <sheetData>
    <row r="1" spans="1:4" ht="46.5" customHeight="1">
      <c r="A1" s="2" t="s">
        <v>0</v>
      </c>
      <c r="B1" s="3"/>
      <c r="C1" s="3"/>
      <c r="D1" s="3"/>
    </row>
    <row r="2" spans="1:4" ht="19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9.5" customHeight="1">
      <c r="A3" s="4">
        <v>1</v>
      </c>
      <c r="B3" s="4" t="s">
        <v>5</v>
      </c>
      <c r="C3" s="4" t="str">
        <f>"史红娟"</f>
        <v>史红娟</v>
      </c>
      <c r="D3" s="4" t="str">
        <f>REPLACE(VLOOKUP(C3,'[1]2675_5fa0b70f78e65'!$C$3:$D$126,2,0),7,8,"********")</f>
        <v>430722********8726</v>
      </c>
    </row>
    <row r="4" spans="1:4" ht="19.5" customHeight="1">
      <c r="A4" s="4">
        <v>2</v>
      </c>
      <c r="B4" s="4" t="s">
        <v>5</v>
      </c>
      <c r="C4" s="4" t="str">
        <f>"周小玲"</f>
        <v>周小玲</v>
      </c>
      <c r="D4" s="4" t="str">
        <f>REPLACE(VLOOKUP(C4,'[1]2675_5fa0b70f78e65'!$C$3:$D$126,2,0),7,8,"********")</f>
        <v>460025********0025</v>
      </c>
    </row>
    <row r="5" spans="1:4" ht="19.5" customHeight="1">
      <c r="A5" s="4">
        <v>3</v>
      </c>
      <c r="B5" s="4" t="s">
        <v>5</v>
      </c>
      <c r="C5" s="4" t="str">
        <f>"王武"</f>
        <v>王武</v>
      </c>
      <c r="D5" s="4" t="str">
        <f>REPLACE(VLOOKUP(C5,'[1]2675_5fa0b70f78e65'!$C$3:$D$126,2,0),7,8,"********")</f>
        <v>460025********031X</v>
      </c>
    </row>
    <row r="6" spans="1:4" ht="19.5" customHeight="1">
      <c r="A6" s="4">
        <v>4</v>
      </c>
      <c r="B6" s="4" t="s">
        <v>5</v>
      </c>
      <c r="C6" s="4" t="str">
        <f>"王峰"</f>
        <v>王峰</v>
      </c>
      <c r="D6" s="4" t="str">
        <f>REPLACE(VLOOKUP(C6,'[1]2675_5fa0b70f78e65'!$C$3:$D$126,2,0),7,8,"********")</f>
        <v>622301********0011</v>
      </c>
    </row>
    <row r="7" spans="1:4" ht="19.5" customHeight="1">
      <c r="A7" s="4">
        <v>5</v>
      </c>
      <c r="B7" s="4" t="s">
        <v>5</v>
      </c>
      <c r="C7" s="4" t="str">
        <f>"甘洪波"</f>
        <v>甘洪波</v>
      </c>
      <c r="D7" s="4" t="str">
        <f>REPLACE(VLOOKUP(C7,'[1]2675_5fa0b70f78e65'!$C$3:$D$126,2,0),7,8,"********")</f>
        <v>513525********0216</v>
      </c>
    </row>
    <row r="8" spans="1:4" ht="19.5" customHeight="1">
      <c r="A8" s="4">
        <v>6</v>
      </c>
      <c r="B8" s="4" t="s">
        <v>5</v>
      </c>
      <c r="C8" s="4" t="str">
        <f>"王章源"</f>
        <v>王章源</v>
      </c>
      <c r="D8" s="4" t="str">
        <f>REPLACE(VLOOKUP(C8,'[1]2675_5fa0b70f78e65'!$C$3:$D$126,2,0),7,8,"********")</f>
        <v>460025********2417</v>
      </c>
    </row>
    <row r="9" spans="1:4" ht="19.5" customHeight="1">
      <c r="A9" s="4">
        <v>7</v>
      </c>
      <c r="B9" s="4" t="s">
        <v>5</v>
      </c>
      <c r="C9" s="4" t="str">
        <f>"王才大"</f>
        <v>王才大</v>
      </c>
      <c r="D9" s="4" t="str">
        <f>REPLACE(VLOOKUP(C9,'[1]2675_5fa0b70f78e65'!$C$3:$D$126,2,0),7,8,"********")</f>
        <v>460004********4831</v>
      </c>
    </row>
    <row r="10" spans="1:4" ht="19.5" customHeight="1">
      <c r="A10" s="4">
        <v>8</v>
      </c>
      <c r="B10" s="4" t="s">
        <v>5</v>
      </c>
      <c r="C10" s="4" t="str">
        <f>"李军"</f>
        <v>李军</v>
      </c>
      <c r="D10" s="4" t="str">
        <f>REPLACE(VLOOKUP(C10,'[1]2675_5fa0b70f78e65'!$C$3:$D$126,2,0),7,8,"********")</f>
        <v>432802********1350</v>
      </c>
    </row>
    <row r="11" spans="1:4" ht="19.5" customHeight="1">
      <c r="A11" s="4">
        <v>9</v>
      </c>
      <c r="B11" s="4" t="s">
        <v>5</v>
      </c>
      <c r="C11" s="4" t="str">
        <f>"莫启秋"</f>
        <v>莫启秋</v>
      </c>
      <c r="D11" s="4" t="str">
        <f>REPLACE(VLOOKUP(C11,'[1]2675_5fa0b70f78e65'!$C$3:$D$126,2,0),7,8,"********")</f>
        <v>460025********271X</v>
      </c>
    </row>
    <row r="12" spans="1:4" ht="19.5" customHeight="1">
      <c r="A12" s="4">
        <v>10</v>
      </c>
      <c r="B12" s="4" t="s">
        <v>5</v>
      </c>
      <c r="C12" s="4" t="str">
        <f>"王秋文"</f>
        <v>王秋文</v>
      </c>
      <c r="D12" s="4" t="str">
        <f>REPLACE(VLOOKUP(C12,'[1]2675_5fa0b70f78e65'!$C$3:$D$126,2,0),7,8,"********")</f>
        <v>460004********4040</v>
      </c>
    </row>
    <row r="13" spans="1:4" ht="19.5" customHeight="1">
      <c r="A13" s="4">
        <v>11</v>
      </c>
      <c r="B13" s="4" t="s">
        <v>5</v>
      </c>
      <c r="C13" s="4" t="str">
        <f>"吴诚"</f>
        <v>吴诚</v>
      </c>
      <c r="D13" s="4" t="str">
        <f>REPLACE(VLOOKUP(C13,'[1]2675_5fa0b70f78e65'!$C$3:$D$126,2,0),7,8,"********")</f>
        <v>460025********2714</v>
      </c>
    </row>
    <row r="14" spans="1:4" ht="19.5" customHeight="1">
      <c r="A14" s="4">
        <v>12</v>
      </c>
      <c r="B14" s="4" t="s">
        <v>5</v>
      </c>
      <c r="C14" s="4" t="str">
        <f>"周运妙"</f>
        <v>周运妙</v>
      </c>
      <c r="D14" s="4" t="str">
        <f>REPLACE(VLOOKUP(C14,'[1]2675_5fa0b70f78e65'!$C$3:$D$126,2,0),7,8,"********")</f>
        <v>460033********4549</v>
      </c>
    </row>
    <row r="15" spans="1:4" ht="19.5" customHeight="1">
      <c r="A15" s="4">
        <v>13</v>
      </c>
      <c r="B15" s="4" t="s">
        <v>5</v>
      </c>
      <c r="C15" s="4" t="str">
        <f>"吴坤运"</f>
        <v>吴坤运</v>
      </c>
      <c r="D15" s="4" t="str">
        <f>REPLACE(VLOOKUP(C15,'[1]2675_5fa0b70f78e65'!$C$3:$D$126,2,0),7,8,"********")</f>
        <v>460025********3035</v>
      </c>
    </row>
    <row r="16" spans="1:4" ht="19.5" customHeight="1">
      <c r="A16" s="4">
        <v>14</v>
      </c>
      <c r="B16" s="4" t="s">
        <v>5</v>
      </c>
      <c r="C16" s="4" t="str">
        <f>"卢样"</f>
        <v>卢样</v>
      </c>
      <c r="D16" s="4" t="str">
        <f>REPLACE(VLOOKUP(C16,'[1]2675_5fa0b70f78e65'!$C$3:$D$126,2,0),7,8,"********")</f>
        <v>362201********3429</v>
      </c>
    </row>
    <row r="17" spans="1:4" ht="19.5" customHeight="1">
      <c r="A17" s="4">
        <v>15</v>
      </c>
      <c r="B17" s="4" t="s">
        <v>6</v>
      </c>
      <c r="C17" s="4" t="str">
        <f>"邢沛"</f>
        <v>邢沛</v>
      </c>
      <c r="D17" s="4" t="str">
        <f>REPLACE(VLOOKUP(C17,'[1]2675_5fa0b70f78e65'!$C$3:$D$126,2,0),7,8,"********")</f>
        <v>460005********3915</v>
      </c>
    </row>
    <row r="18" spans="1:4" ht="19.5" customHeight="1">
      <c r="A18" s="4">
        <v>16</v>
      </c>
      <c r="B18" s="4" t="s">
        <v>6</v>
      </c>
      <c r="C18" s="4" t="str">
        <f>"王桂芳"</f>
        <v>王桂芳</v>
      </c>
      <c r="D18" s="4" t="str">
        <f>REPLACE(VLOOKUP(C18,'[1]2675_5fa0b70f78e65'!$C$3:$D$126,2,0),7,8,"********")</f>
        <v>220602********1067</v>
      </c>
    </row>
    <row r="19" spans="1:4" ht="19.5" customHeight="1">
      <c r="A19" s="4">
        <v>17</v>
      </c>
      <c r="B19" s="4" t="s">
        <v>7</v>
      </c>
      <c r="C19" s="4" t="str">
        <f>"邓垂宇"</f>
        <v>邓垂宇</v>
      </c>
      <c r="D19" s="4" t="str">
        <f>REPLACE(VLOOKUP(C19,'[1]2675_5fa0b70f78e65'!$C$3:$D$126,2,0),7,8,"********")</f>
        <v>460026********5133</v>
      </c>
    </row>
    <row r="20" spans="1:4" ht="19.5" customHeight="1">
      <c r="A20" s="4">
        <v>18</v>
      </c>
      <c r="B20" s="4" t="s">
        <v>8</v>
      </c>
      <c r="C20" s="4" t="str">
        <f>"柯维银"</f>
        <v>柯维银</v>
      </c>
      <c r="D20" s="4" t="str">
        <f>REPLACE(VLOOKUP(C20,'[1]2675_5fa0b70f78e65'!$C$3:$D$126,2,0),7,8,"********")</f>
        <v>460004********084X</v>
      </c>
    </row>
    <row r="21" spans="1:4" ht="19.5" customHeight="1">
      <c r="A21" s="4">
        <v>19</v>
      </c>
      <c r="B21" s="4" t="s">
        <v>8</v>
      </c>
      <c r="C21" s="4" t="str">
        <f>"郑燕"</f>
        <v>郑燕</v>
      </c>
      <c r="D21" s="4" t="str">
        <f>REPLACE(VLOOKUP(C21,'[1]2675_5fa0b70f78e65'!$C$3:$D$126,2,0),7,8,"********")</f>
        <v>460006********1705</v>
      </c>
    </row>
    <row r="22" spans="1:4" ht="19.5" customHeight="1">
      <c r="A22" s="4">
        <v>20</v>
      </c>
      <c r="B22" s="4" t="s">
        <v>8</v>
      </c>
      <c r="C22" s="4" t="str">
        <f>"高亚如"</f>
        <v>高亚如</v>
      </c>
      <c r="D22" s="4" t="str">
        <f>REPLACE(VLOOKUP(C22,'[1]2675_5fa0b70f78e65'!$C$3:$D$126,2,0),7,8,"********")</f>
        <v>460007********412X</v>
      </c>
    </row>
    <row r="23" spans="1:4" ht="19.5" customHeight="1">
      <c r="A23" s="4">
        <v>21</v>
      </c>
      <c r="B23" s="4" t="s">
        <v>9</v>
      </c>
      <c r="C23" s="4" t="str">
        <f>"戴海凤"</f>
        <v>戴海凤</v>
      </c>
      <c r="D23" s="4" t="str">
        <f>REPLACE(VLOOKUP(C23,'[1]2675_5fa0b70f78e65'!$C$3:$D$126,2,0),7,8,"********")</f>
        <v>460025********2424</v>
      </c>
    </row>
    <row r="24" spans="1:4" ht="19.5" customHeight="1">
      <c r="A24" s="4">
        <v>22</v>
      </c>
      <c r="B24" s="4" t="s">
        <v>9</v>
      </c>
      <c r="C24" s="4" t="str">
        <f>"林桂玲"</f>
        <v>林桂玲</v>
      </c>
      <c r="D24" s="4" t="str">
        <f>REPLACE(VLOOKUP(C24,'[1]2675_5fa0b70f78e65'!$C$3:$D$126,2,0),7,8,"********")</f>
        <v>460104********1224</v>
      </c>
    </row>
    <row r="25" spans="1:4" ht="19.5" customHeight="1">
      <c r="A25" s="4">
        <v>23</v>
      </c>
      <c r="B25" s="4" t="s">
        <v>9</v>
      </c>
      <c r="C25" s="4" t="str">
        <f>"王中妹"</f>
        <v>王中妹</v>
      </c>
      <c r="D25" s="4" t="str">
        <f>REPLACE(VLOOKUP(C25,'[1]2675_5fa0b70f78e65'!$C$3:$D$126,2,0),7,8,"********")</f>
        <v>460025********2424</v>
      </c>
    </row>
    <row r="26" spans="1:4" ht="19.5" customHeight="1">
      <c r="A26" s="4">
        <v>24</v>
      </c>
      <c r="B26" s="4" t="s">
        <v>9</v>
      </c>
      <c r="C26" s="4" t="str">
        <f>"陈莹"</f>
        <v>陈莹</v>
      </c>
      <c r="D26" s="4" t="str">
        <f>REPLACE(VLOOKUP(C26,'[1]2675_5fa0b70f78e65'!$C$3:$D$126,2,0),7,8,"********")</f>
        <v>460030********5424</v>
      </c>
    </row>
    <row r="27" spans="1:4" ht="19.5" customHeight="1">
      <c r="A27" s="4">
        <v>25</v>
      </c>
      <c r="B27" s="4" t="s">
        <v>9</v>
      </c>
      <c r="C27" s="4" t="str">
        <f>"林国兴"</f>
        <v>林国兴</v>
      </c>
      <c r="D27" s="4" t="str">
        <f>REPLACE(VLOOKUP(C27,'[1]2675_5fa0b70f78e65'!$C$3:$D$126,2,0),7,8,"********")</f>
        <v>460025********0019</v>
      </c>
    </row>
    <row r="28" spans="1:4" ht="19.5" customHeight="1">
      <c r="A28" s="4">
        <v>26</v>
      </c>
      <c r="B28" s="4" t="s">
        <v>10</v>
      </c>
      <c r="C28" s="4" t="str">
        <f>"刘虹"</f>
        <v>刘虹</v>
      </c>
      <c r="D28" s="4" t="str">
        <f>REPLACE(VLOOKUP(C28,'[1]2675_5fa0b70f78e65'!$C$3:$D$126,2,0),7,8,"********")</f>
        <v>460027********3442</v>
      </c>
    </row>
    <row r="29" spans="1:4" ht="19.5" customHeight="1">
      <c r="A29" s="4">
        <v>27</v>
      </c>
      <c r="B29" s="4" t="s">
        <v>11</v>
      </c>
      <c r="C29" s="4" t="str">
        <f>"符永斌"</f>
        <v>符永斌</v>
      </c>
      <c r="D29" s="4" t="str">
        <f>REPLACE(VLOOKUP(C29,'[1]2675_5fa0b70f78e65'!$C$3:$D$126,2,0),7,8,"********")</f>
        <v>460025********3917</v>
      </c>
    </row>
    <row r="30" spans="1:4" ht="19.5" customHeight="1">
      <c r="A30" s="4">
        <v>28</v>
      </c>
      <c r="B30" s="4" t="s">
        <v>11</v>
      </c>
      <c r="C30" s="4" t="str">
        <f>"黄翠霞"</f>
        <v>黄翠霞</v>
      </c>
      <c r="D30" s="4" t="str">
        <f>REPLACE(VLOOKUP(C30,'[1]2675_5fa0b70f78e65'!$C$3:$D$126,2,0),7,8,"********")</f>
        <v>460026********3621</v>
      </c>
    </row>
    <row r="31" spans="1:4" ht="19.5" customHeight="1">
      <c r="A31" s="4">
        <v>29</v>
      </c>
      <c r="B31" s="4" t="s">
        <v>12</v>
      </c>
      <c r="C31" s="4" t="str">
        <f>"江娇嫩"</f>
        <v>江娇嫩</v>
      </c>
      <c r="D31" s="4" t="str">
        <f>REPLACE(VLOOKUP(C31,'[1]2675_5fa0b70f78e65'!$C$3:$D$126,2,0),7,8,"********")</f>
        <v>460034********0924</v>
      </c>
    </row>
    <row r="32" spans="1:4" ht="19.5" customHeight="1">
      <c r="A32" s="4">
        <v>30</v>
      </c>
      <c r="B32" s="4" t="s">
        <v>13</v>
      </c>
      <c r="C32" s="4" t="str">
        <f>"叶秀昊"</f>
        <v>叶秀昊</v>
      </c>
      <c r="D32" s="4" t="str">
        <f>REPLACE(VLOOKUP(C32,'[1]2675_5fa0b70f78e65'!$C$3:$D$126,2,0),7,8,"********")</f>
        <v>460025********0614</v>
      </c>
    </row>
    <row r="33" spans="1:4" ht="19.5" customHeight="1">
      <c r="A33" s="4">
        <v>31</v>
      </c>
      <c r="B33" s="4" t="s">
        <v>13</v>
      </c>
      <c r="C33" s="4" t="str">
        <f>"莫南诗"</f>
        <v>莫南诗</v>
      </c>
      <c r="D33" s="4" t="str">
        <f>REPLACE(VLOOKUP(C33,'[1]2675_5fa0b70f78e65'!$C$3:$D$126,2,0),7,8,"********")</f>
        <v>460025********1213</v>
      </c>
    </row>
    <row r="34" spans="1:4" ht="19.5" customHeight="1">
      <c r="A34" s="4">
        <v>32</v>
      </c>
      <c r="B34" s="4" t="s">
        <v>13</v>
      </c>
      <c r="C34" s="4" t="str">
        <f>"陈贤旭"</f>
        <v>陈贤旭</v>
      </c>
      <c r="D34" s="4" t="str">
        <f>REPLACE(VLOOKUP(C34,'[1]2675_5fa0b70f78e65'!$C$3:$D$126,2,0),7,8,"********")</f>
        <v>460025********0612</v>
      </c>
    </row>
    <row r="35" spans="1:4" ht="19.5" customHeight="1">
      <c r="A35" s="4">
        <v>33</v>
      </c>
      <c r="B35" s="4" t="s">
        <v>13</v>
      </c>
      <c r="C35" s="4" t="str">
        <f>"莫育雄"</f>
        <v>莫育雄</v>
      </c>
      <c r="D35" s="4" t="str">
        <f>REPLACE(VLOOKUP(C35,'[1]2675_5fa0b70f78e65'!$C$3:$D$126,2,0),7,8,"********")</f>
        <v>460025********3318</v>
      </c>
    </row>
    <row r="36" spans="1:4" ht="19.5" customHeight="1">
      <c r="A36" s="4">
        <v>34</v>
      </c>
      <c r="B36" s="4" t="s">
        <v>13</v>
      </c>
      <c r="C36" s="4" t="str">
        <f>"吴九真"</f>
        <v>吴九真</v>
      </c>
      <c r="D36" s="4" t="str">
        <f>REPLACE(VLOOKUP(C36,'[1]2675_5fa0b70f78e65'!$C$3:$D$126,2,0),7,8,"********")</f>
        <v>460025********4230</v>
      </c>
    </row>
    <row r="37" spans="1:4" ht="19.5" customHeight="1">
      <c r="A37" s="4">
        <v>35</v>
      </c>
      <c r="B37" s="4" t="s">
        <v>13</v>
      </c>
      <c r="C37" s="4" t="str">
        <f>"周安涛"</f>
        <v>周安涛</v>
      </c>
      <c r="D37" s="4" t="str">
        <f>REPLACE(VLOOKUP(C37,'[1]2675_5fa0b70f78e65'!$C$3:$D$126,2,0),7,8,"********")</f>
        <v>460025********0032</v>
      </c>
    </row>
    <row r="38" spans="1:4" ht="19.5" customHeight="1">
      <c r="A38" s="4">
        <v>36</v>
      </c>
      <c r="B38" s="4" t="s">
        <v>13</v>
      </c>
      <c r="C38" s="4" t="str">
        <f>"孙书法"</f>
        <v>孙书法</v>
      </c>
      <c r="D38" s="4" t="str">
        <f>REPLACE(VLOOKUP(C38,'[1]2675_5fa0b70f78e65'!$C$3:$D$126,2,0),7,8,"********")</f>
        <v>460025********3330</v>
      </c>
    </row>
    <row r="39" spans="1:4" ht="19.5" customHeight="1">
      <c r="A39" s="4">
        <v>37</v>
      </c>
      <c r="B39" s="4" t="s">
        <v>13</v>
      </c>
      <c r="C39" s="4" t="str">
        <f>"黄创君"</f>
        <v>黄创君</v>
      </c>
      <c r="D39" s="4" t="str">
        <f>REPLACE(VLOOKUP(C39,'[1]2675_5fa0b70f78e65'!$C$3:$D$126,2,0),7,8,"********")</f>
        <v>460026********0619</v>
      </c>
    </row>
    <row r="40" spans="1:4" ht="19.5" customHeight="1">
      <c r="A40" s="4">
        <v>38</v>
      </c>
      <c r="B40" s="4" t="s">
        <v>13</v>
      </c>
      <c r="C40" s="4" t="str">
        <f>"陈德林"</f>
        <v>陈德林</v>
      </c>
      <c r="D40" s="4" t="str">
        <f>REPLACE(VLOOKUP(C40,'[1]2675_5fa0b70f78e65'!$C$3:$D$126,2,0),7,8,"********")</f>
        <v>460025********2732</v>
      </c>
    </row>
    <row r="41" spans="1:4" ht="19.5" customHeight="1">
      <c r="A41" s="4">
        <v>39</v>
      </c>
      <c r="B41" s="4" t="s">
        <v>13</v>
      </c>
      <c r="C41" s="4" t="str">
        <f>"肖境宝"</f>
        <v>肖境宝</v>
      </c>
      <c r="D41" s="4" t="str">
        <f>REPLACE(VLOOKUP(C41,'[1]2675_5fa0b70f78e65'!$C$3:$D$126,2,0),7,8,"********")</f>
        <v>460105********6811</v>
      </c>
    </row>
    <row r="42" spans="1:4" ht="19.5" customHeight="1">
      <c r="A42" s="4">
        <v>40</v>
      </c>
      <c r="B42" s="4" t="s">
        <v>13</v>
      </c>
      <c r="C42" s="4" t="str">
        <f>"林仕强"</f>
        <v>林仕强</v>
      </c>
      <c r="D42" s="4" t="str">
        <f>REPLACE(VLOOKUP(C42,'[1]2675_5fa0b70f78e65'!$C$3:$D$126,2,0),7,8,"********")</f>
        <v>460027********3717</v>
      </c>
    </row>
    <row r="43" spans="1:4" ht="19.5" customHeight="1">
      <c r="A43" s="4">
        <v>41</v>
      </c>
      <c r="B43" s="4" t="s">
        <v>13</v>
      </c>
      <c r="C43" s="4" t="str">
        <f>"孟风翠"</f>
        <v>孟风翠</v>
      </c>
      <c r="D43" s="4" t="str">
        <f>REPLACE(VLOOKUP(C43,'[1]2675_5fa0b70f78e65'!$C$3:$D$126,2,0),7,8,"********")</f>
        <v>632521********0025</v>
      </c>
    </row>
    <row r="44" spans="1:4" ht="19.5" customHeight="1">
      <c r="A44" s="4">
        <v>42</v>
      </c>
      <c r="B44" s="4" t="s">
        <v>13</v>
      </c>
      <c r="C44" s="4" t="str">
        <f>"何蝶"</f>
        <v>何蝶</v>
      </c>
      <c r="D44" s="4" t="str">
        <f>REPLACE(VLOOKUP(C44,'[1]2675_5fa0b70f78e65'!$C$3:$D$126,2,0),7,8,"********")</f>
        <v>460025********4225</v>
      </c>
    </row>
    <row r="45" spans="1:4" ht="19.5" customHeight="1">
      <c r="A45" s="4">
        <v>43</v>
      </c>
      <c r="B45" s="4" t="s">
        <v>13</v>
      </c>
      <c r="C45" s="4" t="str">
        <f>"王大勇"</f>
        <v>王大勇</v>
      </c>
      <c r="D45" s="4" t="str">
        <f>REPLACE(VLOOKUP(C45,'[1]2675_5fa0b70f78e65'!$C$3:$D$126,2,0),7,8,"********")</f>
        <v>460025********2112</v>
      </c>
    </row>
    <row r="46" spans="1:4" ht="19.5" customHeight="1">
      <c r="A46" s="4">
        <v>44</v>
      </c>
      <c r="B46" s="4" t="s">
        <v>13</v>
      </c>
      <c r="C46" s="4" t="str">
        <f>"张娇"</f>
        <v>张娇</v>
      </c>
      <c r="D46" s="4" t="str">
        <f>REPLACE(VLOOKUP(C46,'[1]2675_5fa0b70f78e65'!$C$3:$D$126,2,0),7,8,"********")</f>
        <v>460025********4243</v>
      </c>
    </row>
    <row r="47" spans="1:4" ht="19.5" customHeight="1">
      <c r="A47" s="4">
        <v>45</v>
      </c>
      <c r="B47" s="4" t="s">
        <v>13</v>
      </c>
      <c r="C47" s="4" t="str">
        <f>"黄丽嫚"</f>
        <v>黄丽嫚</v>
      </c>
      <c r="D47" s="4" t="str">
        <f>REPLACE(VLOOKUP(C47,'[1]2675_5fa0b70f78e65'!$C$3:$D$126,2,0),7,8,"********")</f>
        <v>460001********1322</v>
      </c>
    </row>
    <row r="48" spans="1:4" ht="19.5" customHeight="1">
      <c r="A48" s="4">
        <v>46</v>
      </c>
      <c r="B48" s="4" t="s">
        <v>13</v>
      </c>
      <c r="C48" s="4" t="str">
        <f>"李子冠"</f>
        <v>李子冠</v>
      </c>
      <c r="D48" s="4" t="str">
        <f>REPLACE(VLOOKUP(C48,'[1]2675_5fa0b70f78e65'!$C$3:$D$126,2,0),7,8,"********")</f>
        <v>460031********5336</v>
      </c>
    </row>
    <row r="49" spans="1:4" ht="19.5" customHeight="1">
      <c r="A49" s="4">
        <v>47</v>
      </c>
      <c r="B49" s="4" t="s">
        <v>13</v>
      </c>
      <c r="C49" s="4" t="str">
        <f>"吴君裕"</f>
        <v>吴君裕</v>
      </c>
      <c r="D49" s="4" t="str">
        <f>REPLACE(VLOOKUP(C49,'[1]2675_5fa0b70f78e65'!$C$3:$D$126,2,0),7,8,"********")</f>
        <v>460021********401X</v>
      </c>
    </row>
    <row r="50" spans="1:4" ht="19.5" customHeight="1">
      <c r="A50" s="4">
        <v>48</v>
      </c>
      <c r="B50" s="4" t="s">
        <v>13</v>
      </c>
      <c r="C50" s="4" t="str">
        <f>"王泽军"</f>
        <v>王泽军</v>
      </c>
      <c r="D50" s="4" t="str">
        <f>REPLACE(VLOOKUP(C50,'[1]2675_5fa0b70f78e65'!$C$3:$D$126,2,0),7,8,"********")</f>
        <v>460100********0093</v>
      </c>
    </row>
    <row r="51" spans="1:4" ht="19.5" customHeight="1">
      <c r="A51" s="4">
        <v>49</v>
      </c>
      <c r="B51" s="4" t="s">
        <v>13</v>
      </c>
      <c r="C51" s="4" t="str">
        <f>"郭小边"</f>
        <v>郭小边</v>
      </c>
      <c r="D51" s="4" t="str">
        <f>REPLACE(VLOOKUP(C51,'[1]2675_5fa0b70f78e65'!$C$3:$D$126,2,0),7,8,"********")</f>
        <v>460026********0949</v>
      </c>
    </row>
    <row r="52" spans="1:4" ht="19.5" customHeight="1">
      <c r="A52" s="4">
        <v>50</v>
      </c>
      <c r="B52" s="4" t="s">
        <v>13</v>
      </c>
      <c r="C52" s="4" t="str">
        <f>"黄柏山"</f>
        <v>黄柏山</v>
      </c>
      <c r="D52" s="4" t="str">
        <f>REPLACE(VLOOKUP(C52,'[1]2675_5fa0b70f78e65'!$C$3:$D$126,2,0),7,8,"********")</f>
        <v>460025********3019</v>
      </c>
    </row>
    <row r="53" spans="1:4" ht="19.5" customHeight="1">
      <c r="A53" s="4">
        <v>51</v>
      </c>
      <c r="B53" s="4" t="s">
        <v>13</v>
      </c>
      <c r="C53" s="4" t="str">
        <f>"黄毅"</f>
        <v>黄毅</v>
      </c>
      <c r="D53" s="4" t="str">
        <f>REPLACE(VLOOKUP(C53,'[1]2675_5fa0b70f78e65'!$C$3:$D$126,2,0),7,8,"********")</f>
        <v>460025********4214</v>
      </c>
    </row>
    <row r="54" spans="1:4" ht="19.5" customHeight="1">
      <c r="A54" s="4">
        <v>52</v>
      </c>
      <c r="B54" s="4" t="s">
        <v>13</v>
      </c>
      <c r="C54" s="4" t="str">
        <f>"谢于群"</f>
        <v>谢于群</v>
      </c>
      <c r="D54" s="4" t="str">
        <f>REPLACE(VLOOKUP(C54,'[1]2675_5fa0b70f78e65'!$C$3:$D$126,2,0),7,8,"********")</f>
        <v>460025********4211</v>
      </c>
    </row>
    <row r="55" spans="1:4" ht="19.5" customHeight="1">
      <c r="A55" s="4">
        <v>53</v>
      </c>
      <c r="B55" s="4" t="s">
        <v>13</v>
      </c>
      <c r="C55" s="4" t="str">
        <f>"王科兰"</f>
        <v>王科兰</v>
      </c>
      <c r="D55" s="4" t="str">
        <f>REPLACE(VLOOKUP(C55,'[1]2675_5fa0b70f78e65'!$C$3:$D$126,2,0),7,8,"********")</f>
        <v>460025********2429</v>
      </c>
    </row>
    <row r="56" spans="1:4" ht="19.5" customHeight="1">
      <c r="A56" s="4">
        <v>54</v>
      </c>
      <c r="B56" s="4" t="s">
        <v>13</v>
      </c>
      <c r="C56" s="4" t="str">
        <f>"李恩平"</f>
        <v>李恩平</v>
      </c>
      <c r="D56" s="4" t="str">
        <f>REPLACE(VLOOKUP(C56,'[1]2675_5fa0b70f78e65'!$C$3:$D$126,2,0),7,8,"********")</f>
        <v>460006********681X</v>
      </c>
    </row>
    <row r="57" spans="1:4" ht="19.5" customHeight="1">
      <c r="A57" s="4">
        <v>55</v>
      </c>
      <c r="B57" s="4" t="s">
        <v>13</v>
      </c>
      <c r="C57" s="4" t="str">
        <f>"熊浩"</f>
        <v>熊浩</v>
      </c>
      <c r="D57" s="4" t="str">
        <f>REPLACE(VLOOKUP(C57,'[1]2675_5fa0b70f78e65'!$C$3:$D$126,2,0),7,8,"********")</f>
        <v>362202********0033</v>
      </c>
    </row>
    <row r="58" spans="1:4" ht="19.5" customHeight="1">
      <c r="A58" s="4">
        <v>56</v>
      </c>
      <c r="B58" s="4" t="s">
        <v>13</v>
      </c>
      <c r="C58" s="4" t="str">
        <f>"陈君武"</f>
        <v>陈君武</v>
      </c>
      <c r="D58" s="4" t="str">
        <f>REPLACE(VLOOKUP(C58,'[1]2675_5fa0b70f78e65'!$C$3:$D$126,2,0),7,8,"********")</f>
        <v>460006********4036</v>
      </c>
    </row>
    <row r="59" spans="1:4" ht="19.5" customHeight="1">
      <c r="A59" s="4">
        <v>57</v>
      </c>
      <c r="B59" s="4" t="s">
        <v>14</v>
      </c>
      <c r="C59" s="4" t="str">
        <f>"王日柳"</f>
        <v>王日柳</v>
      </c>
      <c r="D59" s="4" t="str">
        <f>REPLACE(VLOOKUP(C59,'[1]2675_5fa0b70f78e65'!$C$3:$D$126,2,0),7,8,"********")</f>
        <v>460025********4210</v>
      </c>
    </row>
    <row r="60" spans="1:4" ht="19.5" customHeight="1">
      <c r="A60" s="4">
        <v>58</v>
      </c>
      <c r="B60" s="4" t="s">
        <v>15</v>
      </c>
      <c r="C60" s="4" t="str">
        <f>"李昌东"</f>
        <v>李昌东</v>
      </c>
      <c r="D60" s="4" t="str">
        <f>REPLACE(VLOOKUP(C60,'[1]2675_5fa0b70f78e65'!$C$3:$D$126,2,0),7,8,"********")</f>
        <v>460022********4317</v>
      </c>
    </row>
    <row r="61" spans="1:4" ht="19.5" customHeight="1">
      <c r="A61" s="4">
        <v>59</v>
      </c>
      <c r="B61" s="4" t="s">
        <v>15</v>
      </c>
      <c r="C61" s="4" t="str">
        <f>"曾少丽"</f>
        <v>曾少丽</v>
      </c>
      <c r="D61" s="4" t="str">
        <f>REPLACE(VLOOKUP(C61,'[1]2675_5fa0b70f78e65'!$C$3:$D$126,2,0),7,8,"********")</f>
        <v>460007********4121</v>
      </c>
    </row>
    <row r="62" spans="1:4" ht="19.5" customHeight="1">
      <c r="A62" s="4">
        <v>60</v>
      </c>
      <c r="B62" s="4" t="s">
        <v>16</v>
      </c>
      <c r="C62" s="4" t="str">
        <f>"潘妹"</f>
        <v>潘妹</v>
      </c>
      <c r="D62" s="4" t="str">
        <f>REPLACE(VLOOKUP(C62,'[1]2675_5fa0b70f78e65'!$C$3:$D$126,2,0),7,8,"********")</f>
        <v>460025********092X</v>
      </c>
    </row>
    <row r="63" spans="1:4" ht="19.5" customHeight="1">
      <c r="A63" s="4">
        <v>61</v>
      </c>
      <c r="B63" s="4" t="s">
        <v>16</v>
      </c>
      <c r="C63" s="4" t="str">
        <f>"梁子艺"</f>
        <v>梁子艺</v>
      </c>
      <c r="D63" s="4" t="str">
        <f>REPLACE(VLOOKUP(C63,'[1]2675_5fa0b70f78e65'!$C$3:$D$126,2,0),7,8,"********")</f>
        <v>460005********3526</v>
      </c>
    </row>
    <row r="64" spans="1:4" ht="19.5" customHeight="1">
      <c r="A64" s="4">
        <v>62</v>
      </c>
      <c r="B64" s="4" t="s">
        <v>16</v>
      </c>
      <c r="C64" s="4" t="str">
        <f>"钟庆成"</f>
        <v>钟庆成</v>
      </c>
      <c r="D64" s="4" t="str">
        <f>REPLACE(VLOOKUP(C64,'[1]2675_5fa0b70f78e65'!$C$3:$D$126,2,0),7,8,"********")</f>
        <v>460031********521X</v>
      </c>
    </row>
    <row r="65" spans="1:4" ht="19.5" customHeight="1">
      <c r="A65" s="4">
        <v>63</v>
      </c>
      <c r="B65" s="4" t="s">
        <v>16</v>
      </c>
      <c r="C65" s="4" t="str">
        <f>"胡凡"</f>
        <v>胡凡</v>
      </c>
      <c r="D65" s="4" t="str">
        <f>REPLACE(VLOOKUP(C65,'[1]2675_5fa0b70f78e65'!$C$3:$D$126,2,0),7,8,"********")</f>
        <v>421281********0316</v>
      </c>
    </row>
    <row r="66" spans="1:4" ht="19.5" customHeight="1">
      <c r="A66" s="4">
        <v>64</v>
      </c>
      <c r="B66" s="4" t="s">
        <v>16</v>
      </c>
      <c r="C66" s="4" t="str">
        <f>"陈芳"</f>
        <v>陈芳</v>
      </c>
      <c r="D66" s="4" t="str">
        <f>REPLACE(VLOOKUP(C66,'[1]2675_5fa0b70f78e65'!$C$3:$D$126,2,0),7,8,"********")</f>
        <v>460025********032X</v>
      </c>
    </row>
    <row r="67" spans="1:4" ht="19.5" customHeight="1">
      <c r="A67" s="4">
        <v>65</v>
      </c>
      <c r="B67" s="4" t="s">
        <v>16</v>
      </c>
      <c r="C67" s="4" t="str">
        <f>"符式刚"</f>
        <v>符式刚</v>
      </c>
      <c r="D67" s="4" t="str">
        <f>REPLACE(VLOOKUP(C67,'[1]2675_5fa0b70f78e65'!$C$3:$D$126,2,0),7,8,"********")</f>
        <v>460025********0034</v>
      </c>
    </row>
    <row r="68" spans="1:4" ht="19.5" customHeight="1">
      <c r="A68" s="4">
        <v>66</v>
      </c>
      <c r="B68" s="4" t="s">
        <v>16</v>
      </c>
      <c r="C68" s="4" t="str">
        <f>"蓝慧迪"</f>
        <v>蓝慧迪</v>
      </c>
      <c r="D68" s="4" t="str">
        <f>REPLACE(VLOOKUP(C68,'[1]2675_5fa0b70f78e65'!$C$3:$D$126,2,0),7,8,"********")</f>
        <v>440902********0425</v>
      </c>
    </row>
    <row r="69" spans="1:4" ht="19.5" customHeight="1">
      <c r="A69" s="4">
        <v>67</v>
      </c>
      <c r="B69" s="4" t="s">
        <v>16</v>
      </c>
      <c r="C69" s="4" t="str">
        <f>"周海琴"</f>
        <v>周海琴</v>
      </c>
      <c r="D69" s="4" t="str">
        <f>REPLACE(VLOOKUP(C69,'[1]2675_5fa0b70f78e65'!$C$3:$D$126,2,0),7,8,"********")</f>
        <v>460027********1726</v>
      </c>
    </row>
    <row r="70" spans="1:4" ht="19.5" customHeight="1">
      <c r="A70" s="4">
        <v>68</v>
      </c>
      <c r="B70" s="4" t="s">
        <v>16</v>
      </c>
      <c r="C70" s="4" t="str">
        <f>"王玲玲"</f>
        <v>王玲玲</v>
      </c>
      <c r="D70" s="4" t="str">
        <f>REPLACE(VLOOKUP(C70,'[1]2675_5fa0b70f78e65'!$C$3:$D$126,2,0),7,8,"********")</f>
        <v>460036********0441</v>
      </c>
    </row>
    <row r="71" spans="1:4" ht="19.5" customHeight="1">
      <c r="A71" s="4">
        <v>69</v>
      </c>
      <c r="B71" s="4" t="s">
        <v>16</v>
      </c>
      <c r="C71" s="4" t="str">
        <f>"梁坤"</f>
        <v>梁坤</v>
      </c>
      <c r="D71" s="4" t="str">
        <f>REPLACE(VLOOKUP(C71,'[1]2675_5fa0b70f78e65'!$C$3:$D$126,2,0),7,8,"********")</f>
        <v>460006********0416</v>
      </c>
    </row>
    <row r="72" spans="1:4" ht="19.5" customHeight="1">
      <c r="A72" s="4">
        <v>70</v>
      </c>
      <c r="B72" s="4" t="s">
        <v>16</v>
      </c>
      <c r="C72" s="4" t="str">
        <f>"周未影"</f>
        <v>周未影</v>
      </c>
      <c r="D72" s="4" t="str">
        <f>REPLACE(VLOOKUP(C72,'[1]2675_5fa0b70f78e65'!$C$3:$D$126,2,0),7,8,"********")</f>
        <v>460004********1821</v>
      </c>
    </row>
    <row r="73" spans="1:4" ht="19.5" customHeight="1">
      <c r="A73" s="4">
        <v>71</v>
      </c>
      <c r="B73" s="4" t="s">
        <v>16</v>
      </c>
      <c r="C73" s="4" t="str">
        <f>"陈丽"</f>
        <v>陈丽</v>
      </c>
      <c r="D73" s="4" t="str">
        <f>REPLACE(VLOOKUP(C73,'[1]2675_5fa0b70f78e65'!$C$3:$D$126,2,0),7,8,"********")</f>
        <v>460006********4425</v>
      </c>
    </row>
    <row r="74" spans="1:4" ht="19.5" customHeight="1">
      <c r="A74" s="4">
        <v>72</v>
      </c>
      <c r="B74" s="4" t="s">
        <v>16</v>
      </c>
      <c r="C74" s="4" t="str">
        <f>"范冠娜"</f>
        <v>范冠娜</v>
      </c>
      <c r="D74" s="4" t="str">
        <f>REPLACE(VLOOKUP(C74,'[1]2675_5fa0b70f78e65'!$C$3:$D$126,2,0),7,8,"********")</f>
        <v>460031********5265</v>
      </c>
    </row>
    <row r="75" spans="1:4" ht="19.5" customHeight="1">
      <c r="A75" s="4">
        <v>73</v>
      </c>
      <c r="B75" s="4" t="s">
        <v>16</v>
      </c>
      <c r="C75" s="4" t="str">
        <f>"林唐生"</f>
        <v>林唐生</v>
      </c>
      <c r="D75" s="4" t="str">
        <f>REPLACE(VLOOKUP(C75,'[1]2675_5fa0b70f78e65'!$C$3:$D$126,2,0),7,8,"********")</f>
        <v>460031********5217</v>
      </c>
    </row>
    <row r="76" spans="1:4" ht="19.5" customHeight="1">
      <c r="A76" s="4">
        <v>74</v>
      </c>
      <c r="B76" s="4" t="s">
        <v>16</v>
      </c>
      <c r="C76" s="4" t="str">
        <f>"朱凤妹"</f>
        <v>朱凤妹</v>
      </c>
      <c r="D76" s="4" t="str">
        <f>REPLACE(VLOOKUP(C76,'[1]2675_5fa0b70f78e65'!$C$3:$D$126,2,0),7,8,"********")</f>
        <v>469003********2747</v>
      </c>
    </row>
    <row r="77" spans="1:4" ht="19.5" customHeight="1">
      <c r="A77" s="4">
        <v>75</v>
      </c>
      <c r="B77" s="4" t="s">
        <v>16</v>
      </c>
      <c r="C77" s="4" t="str">
        <f>"符传桃"</f>
        <v>符传桃</v>
      </c>
      <c r="D77" s="4" t="str">
        <f>REPLACE(VLOOKUP(C77,'[1]2675_5fa0b70f78e65'!$C$3:$D$126,2,0),7,8,"********")</f>
        <v>460003********5446</v>
      </c>
    </row>
    <row r="78" spans="1:4" ht="19.5" customHeight="1">
      <c r="A78" s="4">
        <v>76</v>
      </c>
      <c r="B78" s="4" t="s">
        <v>16</v>
      </c>
      <c r="C78" s="4" t="str">
        <f>"胡诗财"</f>
        <v>胡诗财</v>
      </c>
      <c r="D78" s="4" t="str">
        <f>REPLACE(VLOOKUP(C78,'[1]2675_5fa0b70f78e65'!$C$3:$D$126,2,0),7,8,"********")</f>
        <v>460025********2110</v>
      </c>
    </row>
    <row r="79" spans="1:4" ht="19.5" customHeight="1">
      <c r="A79" s="4">
        <v>77</v>
      </c>
      <c r="B79" s="4" t="s">
        <v>16</v>
      </c>
      <c r="C79" s="4" t="str">
        <f>"郭小燕"</f>
        <v>郭小燕</v>
      </c>
      <c r="D79" s="4" t="str">
        <f>REPLACE(VLOOKUP(C79,'[1]2675_5fa0b70f78e65'!$C$3:$D$126,2,0),7,8,"********")</f>
        <v>460004********5029</v>
      </c>
    </row>
    <row r="80" spans="1:4" ht="19.5" customHeight="1">
      <c r="A80" s="4">
        <v>78</v>
      </c>
      <c r="B80" s="4" t="s">
        <v>16</v>
      </c>
      <c r="C80" s="4" t="str">
        <f>"吴雪飞"</f>
        <v>吴雪飞</v>
      </c>
      <c r="D80" s="4" t="str">
        <f>REPLACE(VLOOKUP(C80,'[1]2675_5fa0b70f78e65'!$C$3:$D$126,2,0),7,8,"********")</f>
        <v>460025********0963</v>
      </c>
    </row>
    <row r="81" spans="1:4" ht="19.5" customHeight="1">
      <c r="A81" s="4">
        <v>79</v>
      </c>
      <c r="B81" s="4" t="s">
        <v>16</v>
      </c>
      <c r="C81" s="4" t="str">
        <f>"万金丽"</f>
        <v>万金丽</v>
      </c>
      <c r="D81" s="4" t="str">
        <f>REPLACE(VLOOKUP(C81,'[1]2675_5fa0b70f78e65'!$C$3:$D$126,2,0),7,8,"********")</f>
        <v>460300********002X</v>
      </c>
    </row>
    <row r="82" spans="1:4" ht="19.5" customHeight="1">
      <c r="A82" s="4">
        <v>80</v>
      </c>
      <c r="B82" s="4" t="s">
        <v>16</v>
      </c>
      <c r="C82" s="4" t="str">
        <f>"蔡於岛"</f>
        <v>蔡於岛</v>
      </c>
      <c r="D82" s="4" t="str">
        <f>REPLACE(VLOOKUP(C82,'[1]2675_5fa0b70f78e65'!$C$3:$D$126,2,0),7,8,"********")</f>
        <v>460004********4210</v>
      </c>
    </row>
    <row r="83" spans="1:4" ht="19.5" customHeight="1">
      <c r="A83" s="4">
        <v>81</v>
      </c>
      <c r="B83" s="4" t="s">
        <v>16</v>
      </c>
      <c r="C83" s="4" t="str">
        <f>"吴钟迁"</f>
        <v>吴钟迁</v>
      </c>
      <c r="D83" s="4" t="str">
        <f>REPLACE(VLOOKUP(C83,'[1]2675_5fa0b70f78e65'!$C$3:$D$126,2,0),7,8,"********")</f>
        <v>460034********2127</v>
      </c>
    </row>
    <row r="84" spans="1:4" ht="19.5" customHeight="1">
      <c r="A84" s="4">
        <v>82</v>
      </c>
      <c r="B84" s="4" t="s">
        <v>16</v>
      </c>
      <c r="C84" s="4" t="str">
        <f>"沈永亮"</f>
        <v>沈永亮</v>
      </c>
      <c r="D84" s="4" t="str">
        <f>REPLACE(VLOOKUP(C84,'[1]2675_5fa0b70f78e65'!$C$3:$D$126,2,0),7,8,"********")</f>
        <v>460003********2612</v>
      </c>
    </row>
    <row r="85" spans="1:4" ht="19.5" customHeight="1">
      <c r="A85" s="4">
        <v>83</v>
      </c>
      <c r="B85" s="4" t="s">
        <v>16</v>
      </c>
      <c r="C85" s="4" t="str">
        <f>"王娟"</f>
        <v>王娟</v>
      </c>
      <c r="D85" s="4" t="str">
        <f>REPLACE(VLOOKUP(C85,'[1]2675_5fa0b70f78e65'!$C$3:$D$126,2,0),7,8,"********")</f>
        <v>460002********1564</v>
      </c>
    </row>
    <row r="86" spans="1:4" ht="19.5" customHeight="1">
      <c r="A86" s="4">
        <v>84</v>
      </c>
      <c r="B86" s="4" t="s">
        <v>16</v>
      </c>
      <c r="C86" s="4" t="str">
        <f>"吴育忠"</f>
        <v>吴育忠</v>
      </c>
      <c r="D86" s="4" t="str">
        <f>REPLACE(VLOOKUP(C86,'[1]2675_5fa0b70f78e65'!$C$3:$D$126,2,0),7,8,"********")</f>
        <v>460004********4010</v>
      </c>
    </row>
    <row r="87" spans="1:4" ht="19.5" customHeight="1">
      <c r="A87" s="4">
        <v>85</v>
      </c>
      <c r="B87" s="4" t="s">
        <v>16</v>
      </c>
      <c r="C87" s="4" t="str">
        <f>"符东月"</f>
        <v>符东月</v>
      </c>
      <c r="D87" s="4" t="str">
        <f>REPLACE(VLOOKUP(C87,'[1]2675_5fa0b70f78e65'!$C$3:$D$126,2,0),7,8,"********")</f>
        <v>460007********5361</v>
      </c>
    </row>
    <row r="88" spans="1:4" ht="19.5" customHeight="1">
      <c r="A88" s="4">
        <v>86</v>
      </c>
      <c r="B88" s="4" t="s">
        <v>16</v>
      </c>
      <c r="C88" s="4" t="str">
        <f>"卓晓芳"</f>
        <v>卓晓芳</v>
      </c>
      <c r="D88" s="4" t="str">
        <f>REPLACE(VLOOKUP(C88,'[1]2675_5fa0b70f78e65'!$C$3:$D$126,2,0),7,8,"********")</f>
        <v>460026********002X</v>
      </c>
    </row>
    <row r="89" spans="1:4" ht="19.5" customHeight="1">
      <c r="A89" s="4">
        <v>87</v>
      </c>
      <c r="B89" s="4" t="s">
        <v>16</v>
      </c>
      <c r="C89" s="4" t="str">
        <f>"杨大培"</f>
        <v>杨大培</v>
      </c>
      <c r="D89" s="4" t="str">
        <f>REPLACE(VLOOKUP(C89,'[1]2675_5fa0b70f78e65'!$C$3:$D$126,2,0),7,8,"********")</f>
        <v>460004********5612</v>
      </c>
    </row>
    <row r="90" spans="1:4" ht="19.5" customHeight="1">
      <c r="A90" s="4">
        <v>88</v>
      </c>
      <c r="B90" s="4" t="s">
        <v>16</v>
      </c>
      <c r="C90" s="4" t="str">
        <f>"张慧珍"</f>
        <v>张慧珍</v>
      </c>
      <c r="D90" s="4" t="str">
        <f>REPLACE(VLOOKUP(C90,'[1]2675_5fa0b70f78e65'!$C$3:$D$126,2,0),7,8,"********")</f>
        <v>460026********332X</v>
      </c>
    </row>
    <row r="91" spans="1:4" ht="19.5" customHeight="1">
      <c r="A91" s="4">
        <v>89</v>
      </c>
      <c r="B91" s="4" t="s">
        <v>16</v>
      </c>
      <c r="C91" s="4" t="str">
        <f>"吴晓雪"</f>
        <v>吴晓雪</v>
      </c>
      <c r="D91" s="4" t="str">
        <f>REPLACE(VLOOKUP(C91,'[1]2675_5fa0b70f78e65'!$C$3:$D$126,2,0),7,8,"********")</f>
        <v>460025********1524</v>
      </c>
    </row>
    <row r="92" spans="1:4" ht="19.5" customHeight="1">
      <c r="A92" s="4">
        <v>90</v>
      </c>
      <c r="B92" s="4" t="s">
        <v>16</v>
      </c>
      <c r="C92" s="4" t="str">
        <f>"李灵"</f>
        <v>李灵</v>
      </c>
      <c r="D92" s="4" t="str">
        <f>REPLACE(VLOOKUP(C92,'[1]2675_5fa0b70f78e65'!$C$3:$D$126,2,0),7,8,"********")</f>
        <v>460004********4896</v>
      </c>
    </row>
    <row r="93" spans="1:4" ht="19.5" customHeight="1">
      <c r="A93" s="4">
        <v>91</v>
      </c>
      <c r="B93" s="4" t="s">
        <v>16</v>
      </c>
      <c r="C93" s="4" t="str">
        <f>"符海转"</f>
        <v>符海转</v>
      </c>
      <c r="D93" s="4" t="str">
        <f>REPLACE(VLOOKUP(C93,'[1]2675_5fa0b70f78e65'!$C$3:$D$126,2,0),7,8,"********")</f>
        <v>469023********6624</v>
      </c>
    </row>
    <row r="94" spans="1:4" ht="19.5" customHeight="1">
      <c r="A94" s="4">
        <v>92</v>
      </c>
      <c r="B94" s="4" t="s">
        <v>16</v>
      </c>
      <c r="C94" s="4" t="str">
        <f>"邓紫冰"</f>
        <v>邓紫冰</v>
      </c>
      <c r="D94" s="4" t="str">
        <f>REPLACE(VLOOKUP(C94,'[1]2675_5fa0b70f78e65'!$C$3:$D$126,2,0),7,8,"********")</f>
        <v>460004********1421</v>
      </c>
    </row>
    <row r="95" spans="1:4" ht="19.5" customHeight="1">
      <c r="A95" s="4">
        <v>93</v>
      </c>
      <c r="B95" s="4" t="s">
        <v>16</v>
      </c>
      <c r="C95" s="4" t="str">
        <f>"吴贻敬"</f>
        <v>吴贻敬</v>
      </c>
      <c r="D95" s="4" t="str">
        <f>REPLACE(VLOOKUP(C95,'[1]2675_5fa0b70f78e65'!$C$3:$D$126,2,0),7,8,"********")</f>
        <v>460025********1213</v>
      </c>
    </row>
    <row r="96" spans="1:4" ht="19.5" customHeight="1">
      <c r="A96" s="4">
        <v>94</v>
      </c>
      <c r="B96" s="4" t="s">
        <v>16</v>
      </c>
      <c r="C96" s="4" t="str">
        <f>"苏海曼"</f>
        <v>苏海曼</v>
      </c>
      <c r="D96" s="4" t="str">
        <f>REPLACE(VLOOKUP(C96,'[1]2675_5fa0b70f78e65'!$C$3:$D$126,2,0),7,8,"********")</f>
        <v>460025********2120</v>
      </c>
    </row>
    <row r="97" spans="1:4" ht="19.5" customHeight="1">
      <c r="A97" s="4">
        <v>95</v>
      </c>
      <c r="B97" s="4" t="s">
        <v>16</v>
      </c>
      <c r="C97" s="4" t="str">
        <f>"赵丹"</f>
        <v>赵丹</v>
      </c>
      <c r="D97" s="4" t="str">
        <f>REPLACE(VLOOKUP(C97,'[1]2675_5fa0b70f78e65'!$C$3:$D$126,2,0),7,8,"********")</f>
        <v>230902********0628</v>
      </c>
    </row>
    <row r="98" spans="1:4" ht="19.5" customHeight="1">
      <c r="A98" s="4">
        <v>96</v>
      </c>
      <c r="B98" s="4" t="s">
        <v>16</v>
      </c>
      <c r="C98" s="4" t="str">
        <f>"王晓"</f>
        <v>王晓</v>
      </c>
      <c r="D98" s="4" t="str">
        <f>REPLACE(VLOOKUP(C98,'[1]2675_5fa0b70f78e65'!$C$3:$D$126,2,0),7,8,"********")</f>
        <v>460025********2181</v>
      </c>
    </row>
    <row r="99" spans="1:4" ht="19.5" customHeight="1">
      <c r="A99" s="4">
        <v>97</v>
      </c>
      <c r="B99" s="4" t="s">
        <v>16</v>
      </c>
      <c r="C99" s="4" t="str">
        <f>"严良二"</f>
        <v>严良二</v>
      </c>
      <c r="D99" s="4" t="str">
        <f>REPLACE(VLOOKUP(C99,'[1]2675_5fa0b70f78e65'!$C$3:$D$126,2,0),7,8,"********")</f>
        <v>460025********2419</v>
      </c>
    </row>
    <row r="100" spans="1:4" ht="19.5" customHeight="1">
      <c r="A100" s="4">
        <v>98</v>
      </c>
      <c r="B100" s="4" t="s">
        <v>16</v>
      </c>
      <c r="C100" s="4" t="str">
        <f>"洪秀乾"</f>
        <v>洪秀乾</v>
      </c>
      <c r="D100" s="4" t="str">
        <f>REPLACE(VLOOKUP(C100,'[1]2675_5fa0b70f78e65'!$C$3:$D$126,2,0),7,8,"********")</f>
        <v>460003********4165</v>
      </c>
    </row>
    <row r="101" spans="1:4" ht="19.5" customHeight="1">
      <c r="A101" s="4">
        <v>99</v>
      </c>
      <c r="B101" s="4" t="s">
        <v>16</v>
      </c>
      <c r="C101" s="4" t="str">
        <f>"吴彩澄"</f>
        <v>吴彩澄</v>
      </c>
      <c r="D101" s="4" t="str">
        <f>REPLACE(VLOOKUP(C101,'[1]2675_5fa0b70f78e65'!$C$3:$D$126,2,0),7,8,"********")</f>
        <v>460106********3421</v>
      </c>
    </row>
    <row r="102" spans="1:4" ht="19.5" customHeight="1">
      <c r="A102" s="4">
        <v>100</v>
      </c>
      <c r="B102" s="4" t="s">
        <v>16</v>
      </c>
      <c r="C102" s="4" t="str">
        <f>"唐小讯"</f>
        <v>唐小讯</v>
      </c>
      <c r="D102" s="4" t="str">
        <f>REPLACE(VLOOKUP(C102,'[1]2675_5fa0b70f78e65'!$C$3:$D$126,2,0),7,8,"********")</f>
        <v>460103********212X</v>
      </c>
    </row>
    <row r="103" spans="1:4" ht="19.5" customHeight="1">
      <c r="A103" s="4">
        <v>101</v>
      </c>
      <c r="B103" s="4" t="s">
        <v>16</v>
      </c>
      <c r="C103" s="4" t="str">
        <f>"王大新"</f>
        <v>王大新</v>
      </c>
      <c r="D103" s="4" t="str">
        <f>REPLACE(VLOOKUP(C103,'[1]2675_5fa0b70f78e65'!$C$3:$D$126,2,0),7,8,"********")</f>
        <v>460027********2015</v>
      </c>
    </row>
    <row r="104" spans="1:4" ht="19.5" customHeight="1">
      <c r="A104" s="4">
        <v>102</v>
      </c>
      <c r="B104" s="4" t="s">
        <v>16</v>
      </c>
      <c r="C104" s="4" t="str">
        <f>"李业智"</f>
        <v>李业智</v>
      </c>
      <c r="D104" s="4" t="str">
        <f>REPLACE(VLOOKUP(C104,'[1]2675_5fa0b70f78e65'!$C$3:$D$126,2,0),7,8,"********")</f>
        <v>460026********1219</v>
      </c>
    </row>
    <row r="105" spans="1:4" ht="19.5" customHeight="1">
      <c r="A105" s="4">
        <v>103</v>
      </c>
      <c r="B105" s="4" t="s">
        <v>16</v>
      </c>
      <c r="C105" s="4" t="str">
        <f>"何精妃"</f>
        <v>何精妃</v>
      </c>
      <c r="D105" s="4" t="str">
        <f>REPLACE(VLOOKUP(C105,'[1]2675_5fa0b70f78e65'!$C$3:$D$126,2,0),7,8,"********")</f>
        <v>460003********4466</v>
      </c>
    </row>
    <row r="106" spans="1:4" ht="19.5" customHeight="1">
      <c r="A106" s="4">
        <v>104</v>
      </c>
      <c r="B106" s="4" t="s">
        <v>17</v>
      </c>
      <c r="C106" s="4" t="str">
        <f>"莫雪梅"</f>
        <v>莫雪梅</v>
      </c>
      <c r="D106" s="4" t="str">
        <f>REPLACE(VLOOKUP(C106,'[1]2675_5fa0b70f78e65'!$C$3:$D$126,2,0),7,8,"********")</f>
        <v>460025********0029</v>
      </c>
    </row>
    <row r="107" spans="1:4" ht="19.5" customHeight="1">
      <c r="A107" s="4">
        <v>105</v>
      </c>
      <c r="B107" s="4" t="s">
        <v>17</v>
      </c>
      <c r="C107" s="4" t="str">
        <f>"谭传琳"</f>
        <v>谭传琳</v>
      </c>
      <c r="D107" s="4" t="str">
        <f>REPLACE(VLOOKUP(C107,'[1]2675_5fa0b70f78e65'!$C$3:$D$126,2,0),7,8,"********")</f>
        <v>460025********4254</v>
      </c>
    </row>
    <row r="108" spans="1:4" ht="19.5" customHeight="1">
      <c r="A108" s="4">
        <v>106</v>
      </c>
      <c r="B108" s="4" t="s">
        <v>17</v>
      </c>
      <c r="C108" s="4" t="str">
        <f>"王丽娜"</f>
        <v>王丽娜</v>
      </c>
      <c r="D108" s="4" t="str">
        <f>REPLACE(VLOOKUP(C108,'[1]2675_5fa0b70f78e65'!$C$3:$D$126,2,0),7,8,"********")</f>
        <v>460026********1240</v>
      </c>
    </row>
    <row r="109" spans="1:4" ht="19.5" customHeight="1">
      <c r="A109" s="4">
        <v>107</v>
      </c>
      <c r="B109" s="4" t="s">
        <v>18</v>
      </c>
      <c r="C109" s="4" t="str">
        <f>"王虹匀"</f>
        <v>王虹匀</v>
      </c>
      <c r="D109" s="4" t="str">
        <f>REPLACE(VLOOKUP(C109,'[1]2675_5fa0b70f78e65'!$C$3:$D$126,2,0),7,8,"********")</f>
        <v>460004********5821</v>
      </c>
    </row>
    <row r="110" spans="1:4" ht="19.5" customHeight="1">
      <c r="A110" s="4">
        <v>108</v>
      </c>
      <c r="B110" s="4" t="s">
        <v>18</v>
      </c>
      <c r="C110" s="4" t="str">
        <f>"陈明强"</f>
        <v>陈明强</v>
      </c>
      <c r="D110" s="4" t="str">
        <f>REPLACE(VLOOKUP(C110,'[1]2675_5fa0b70f78e65'!$C$3:$D$126,2,0),7,8,"********")</f>
        <v>469007********4112</v>
      </c>
    </row>
    <row r="111" spans="1:4" ht="19.5" customHeight="1">
      <c r="A111" s="4">
        <v>109</v>
      </c>
      <c r="B111" s="4" t="s">
        <v>18</v>
      </c>
      <c r="C111" s="4" t="str">
        <f>"梁海萍"</f>
        <v>梁海萍</v>
      </c>
      <c r="D111" s="4" t="str">
        <f>REPLACE(VLOOKUP(C111,'[1]2675_5fa0b70f78e65'!$C$3:$D$126,2,0),7,8,"********")</f>
        <v>460103********3026</v>
      </c>
    </row>
    <row r="112" spans="1:4" ht="19.5" customHeight="1">
      <c r="A112" s="4">
        <v>110</v>
      </c>
      <c r="B112" s="4" t="s">
        <v>18</v>
      </c>
      <c r="C112" s="4" t="str">
        <f>"林凤"</f>
        <v>林凤</v>
      </c>
      <c r="D112" s="4" t="str">
        <f>REPLACE(VLOOKUP(C112,'[1]2675_5fa0b70f78e65'!$C$3:$D$126,2,0),7,8,"********")</f>
        <v>460006********4820</v>
      </c>
    </row>
    <row r="113" spans="1:4" ht="19.5" customHeight="1">
      <c r="A113" s="4">
        <v>111</v>
      </c>
      <c r="B113" s="4" t="s">
        <v>18</v>
      </c>
      <c r="C113" s="4" t="str">
        <f>"何青"</f>
        <v>何青</v>
      </c>
      <c r="D113" s="4" t="str">
        <f>REPLACE(VLOOKUP(C113,'[1]2675_5fa0b70f78e65'!$C$3:$D$126,2,0),7,8,"********")</f>
        <v>460025********0344</v>
      </c>
    </row>
    <row r="114" spans="1:4" ht="19.5" customHeight="1">
      <c r="A114" s="4">
        <v>112</v>
      </c>
      <c r="B114" s="4" t="s">
        <v>18</v>
      </c>
      <c r="C114" s="4" t="str">
        <f>"梁娇珠"</f>
        <v>梁娇珠</v>
      </c>
      <c r="D114" s="4" t="str">
        <f>REPLACE(VLOOKUP(C114,'[1]2675_5fa0b70f78e65'!$C$3:$D$126,2,0),7,8,"********")</f>
        <v>460033********360X</v>
      </c>
    </row>
    <row r="115" spans="1:4" ht="19.5" customHeight="1">
      <c r="A115" s="4">
        <v>113</v>
      </c>
      <c r="B115" s="4" t="s">
        <v>18</v>
      </c>
      <c r="C115" s="4" t="str">
        <f>"吴淑梅"</f>
        <v>吴淑梅</v>
      </c>
      <c r="D115" s="4" t="str">
        <f>REPLACE(VLOOKUP(C115,'[1]2675_5fa0b70f78e65'!$C$3:$D$126,2,0),7,8,"********")</f>
        <v>460036********0026</v>
      </c>
    </row>
    <row r="116" spans="1:4" ht="19.5" customHeight="1">
      <c r="A116" s="4">
        <v>114</v>
      </c>
      <c r="B116" s="4" t="s">
        <v>19</v>
      </c>
      <c r="C116" s="4" t="str">
        <f>"俞红丽"</f>
        <v>俞红丽</v>
      </c>
      <c r="D116" s="4" t="str">
        <f>REPLACE(VLOOKUP(C116,'[1]2675_5fa0b70f78e65'!$C$3:$D$126,2,0),7,8,"********")</f>
        <v>460036********7224</v>
      </c>
    </row>
    <row r="117" spans="1:4" ht="19.5" customHeight="1">
      <c r="A117" s="4">
        <v>115</v>
      </c>
      <c r="B117" s="4" t="s">
        <v>19</v>
      </c>
      <c r="C117" s="4" t="str">
        <f>"郑芳"</f>
        <v>郑芳</v>
      </c>
      <c r="D117" s="4" t="str">
        <f>REPLACE(VLOOKUP(C117,'[1]2675_5fa0b70f78e65'!$C$3:$D$126,2,0),7,8,"********")</f>
        <v>460003********466X</v>
      </c>
    </row>
    <row r="118" spans="1:4" ht="19.5" customHeight="1">
      <c r="A118" s="4">
        <v>116</v>
      </c>
      <c r="B118" s="4" t="s">
        <v>19</v>
      </c>
      <c r="C118" s="4" t="str">
        <f>"陈贤汪"</f>
        <v>陈贤汪</v>
      </c>
      <c r="D118" s="4" t="str">
        <f>REPLACE(VLOOKUP(C118,'[1]2675_5fa0b70f78e65'!$C$3:$D$126,2,0),7,8,"********")</f>
        <v>460025********2134</v>
      </c>
    </row>
    <row r="119" spans="1:4" ht="19.5" customHeight="1">
      <c r="A119" s="4">
        <v>117</v>
      </c>
      <c r="B119" s="4" t="s">
        <v>19</v>
      </c>
      <c r="C119" s="4" t="str">
        <f>"吴教溥"</f>
        <v>吴教溥</v>
      </c>
      <c r="D119" s="4" t="str">
        <f>REPLACE(VLOOKUP(C119,'[1]2675_5fa0b70f78e65'!$C$3:$D$126,2,0),7,8,"********")</f>
        <v>460025********4213</v>
      </c>
    </row>
    <row r="120" spans="1:4" ht="19.5" customHeight="1">
      <c r="A120" s="4">
        <v>118</v>
      </c>
      <c r="B120" s="4" t="s">
        <v>19</v>
      </c>
      <c r="C120" s="4" t="str">
        <f>"周亚强"</f>
        <v>周亚强</v>
      </c>
      <c r="D120" s="4" t="str">
        <f>REPLACE(VLOOKUP(C120,'[1]2675_5fa0b70f78e65'!$C$3:$D$126,2,0),7,8,"********")</f>
        <v>460103********362X</v>
      </c>
    </row>
    <row r="121" spans="1:4" ht="19.5" customHeight="1">
      <c r="A121" s="4">
        <v>119</v>
      </c>
      <c r="B121" s="4" t="s">
        <v>19</v>
      </c>
      <c r="C121" s="4" t="str">
        <f>"李秀玲"</f>
        <v>李秀玲</v>
      </c>
      <c r="D121" s="4" t="str">
        <f>REPLACE(VLOOKUP(C121,'[1]2675_5fa0b70f78e65'!$C$3:$D$126,2,0),7,8,"********")</f>
        <v>460003********3242</v>
      </c>
    </row>
    <row r="122" spans="1:4" ht="19.5" customHeight="1">
      <c r="A122" s="4">
        <v>120</v>
      </c>
      <c r="B122" s="4" t="s">
        <v>19</v>
      </c>
      <c r="C122" s="4" t="str">
        <f>"黄芳"</f>
        <v>黄芳</v>
      </c>
      <c r="D122" s="4" t="str">
        <f>REPLACE(VLOOKUP(C122,'[1]2675_5fa0b70f78e65'!$C$3:$D$126,2,0),7,8,"********")</f>
        <v>460022********3728</v>
      </c>
    </row>
    <row r="123" spans="1:4" ht="19.5" customHeight="1">
      <c r="A123" s="4">
        <v>121</v>
      </c>
      <c r="B123" s="4" t="s">
        <v>19</v>
      </c>
      <c r="C123" s="4" t="str">
        <f>"黄秋萍"</f>
        <v>黄秋萍</v>
      </c>
      <c r="D123" s="4" t="str">
        <f>REPLACE(VLOOKUP(C123,'[1]2675_5fa0b70f78e65'!$C$3:$D$126,2,0),7,8,"********")</f>
        <v>460004********3044</v>
      </c>
    </row>
    <row r="124" spans="1:4" ht="19.5" customHeight="1">
      <c r="A124" s="4">
        <v>122</v>
      </c>
      <c r="B124" s="4" t="s">
        <v>20</v>
      </c>
      <c r="C124" s="4" t="str">
        <f>"陈元安"</f>
        <v>陈元安</v>
      </c>
      <c r="D124" s="4" t="str">
        <f>REPLACE(VLOOKUP(C124,'[1]2675_5fa0b70f78e65'!$C$3:$D$126,2,0),7,8,"********")</f>
        <v>460025********2434</v>
      </c>
    </row>
    <row r="125" spans="1:4" ht="19.5" customHeight="1">
      <c r="A125" s="4">
        <v>123</v>
      </c>
      <c r="B125" s="4" t="s">
        <v>20</v>
      </c>
      <c r="C125" s="4" t="str">
        <f>"何庆功"</f>
        <v>何庆功</v>
      </c>
      <c r="D125" s="4" t="str">
        <f>REPLACE(VLOOKUP(C125,'[1]2675_5fa0b70f78e65'!$C$3:$D$126,2,0),7,8,"********")</f>
        <v>460003********4436</v>
      </c>
    </row>
    <row r="126" spans="1:4" ht="19.5" customHeight="1">
      <c r="A126" s="4">
        <v>124</v>
      </c>
      <c r="B126" s="4" t="s">
        <v>20</v>
      </c>
      <c r="C126" s="4" t="str">
        <f>"王德良"</f>
        <v>王德良</v>
      </c>
      <c r="D126" s="4" t="str">
        <f>REPLACE(VLOOKUP(C126,'[1]2675_5fa0b70f78e65'!$C$3:$D$126,2,0),7,8,"********")</f>
        <v>460004********0613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2020-11-03T01:52:16Z</dcterms:created>
  <dcterms:modified xsi:type="dcterms:W3CDTF">2020-11-03T12:18:57Z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